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tabRatio="967" firstSheet="15" activeTab="15"/>
  </bookViews>
  <sheets>
    <sheet name="1.1.2 &amp; 1.2.2" sheetId="1" r:id="rId1"/>
    <sheet name="1.1.3 &amp; 1.2.1" sheetId="2" r:id="rId2"/>
    <sheet name="1.3.2 &amp; 1.3.3" sheetId="3" r:id="rId3"/>
    <sheet name="1.3.4" sheetId="4" r:id="rId4"/>
    <sheet name="1.4.1 &amp; 1.4.2" sheetId="5" r:id="rId5"/>
    <sheet name="2.1.1" sheetId="6" r:id="rId6"/>
    <sheet name="2.1.2" sheetId="7" r:id="rId7"/>
    <sheet name="2.4.1 &amp;2.4.3" sheetId="8" r:id="rId8"/>
    <sheet name="2.4.2 " sheetId="9" r:id="rId9"/>
    <sheet name="2.4.4 &amp; 3.4.2" sheetId="10" r:id="rId10"/>
    <sheet name="2.5.1" sheetId="11" r:id="rId11"/>
    <sheet name="2.5.4" sheetId="12" r:id="rId12"/>
    <sheet name="2.6.3" sheetId="13" r:id="rId13"/>
    <sheet name="2.7.1" sheetId="14" r:id="rId14"/>
    <sheet name="3.1.2" sheetId="15" r:id="rId15"/>
    <sheet name="4.2.2 &amp; 4.2.3" sheetId="16" r:id="rId16"/>
  </sheets>
  <definedNames/>
  <calcPr calcMode="manual" fullCalcOnLoad="1"/>
</workbook>
</file>

<file path=xl/sharedStrings.xml><?xml version="1.0" encoding="utf-8"?>
<sst xmlns="http://schemas.openxmlformats.org/spreadsheetml/2006/main" count="445" uniqueCount="269">
  <si>
    <t>Program Code</t>
  </si>
  <si>
    <t xml:space="preserve"> </t>
  </si>
  <si>
    <t>Year of introduction</t>
  </si>
  <si>
    <t>1.2.2 Percentage of programs in which Choice Based Credit System (CBCS)/elective course system has been implemented (20)</t>
  </si>
  <si>
    <t xml:space="preserve">Year of offering </t>
  </si>
  <si>
    <t>Course Code</t>
  </si>
  <si>
    <t>Year</t>
  </si>
  <si>
    <t>Number of students admitted from the reserved category</t>
  </si>
  <si>
    <t>SC</t>
  </si>
  <si>
    <t>ST</t>
  </si>
  <si>
    <t>OBC</t>
  </si>
  <si>
    <t>Gen</t>
  </si>
  <si>
    <t>Others</t>
  </si>
  <si>
    <t xml:space="preserve"> PAN</t>
  </si>
  <si>
    <t xml:space="preserve">Designation </t>
  </si>
  <si>
    <t>Year of  appointment</t>
  </si>
  <si>
    <t>2.5.1 Average number of days from the date of last semester-end/ year- end examination till the declaration of  results during the last  five years (15)</t>
  </si>
  <si>
    <t>Program Name</t>
  </si>
  <si>
    <t>Semester/ year</t>
  </si>
  <si>
    <t>Last date of the last semester-end/ year- end examination</t>
  </si>
  <si>
    <t>Date of declaration of results of semester-end/ year- end examination</t>
  </si>
  <si>
    <t>Number of students passed in final year examination</t>
  </si>
  <si>
    <t>Number of students appeared in the final year examination</t>
  </si>
  <si>
    <t>Name of the student</t>
  </si>
  <si>
    <t>The amount of seed money</t>
  </si>
  <si>
    <t>Year of Award</t>
  </si>
  <si>
    <t>Name of the Department</t>
  </si>
  <si>
    <t>Number of students enrolled in the year</t>
  </si>
  <si>
    <t>Number of eligible applications received</t>
  </si>
  <si>
    <t>Number of  seats earmarked for reserved category as per GOI or State Government rule</t>
  </si>
  <si>
    <t>No. of times offered during the same year</t>
  </si>
  <si>
    <t>Name of full time  teachers receiving awards from state level,national level, international level</t>
  </si>
  <si>
    <t>Email ID</t>
  </si>
  <si>
    <t>Name of the Course</t>
  </si>
  <si>
    <t>Gender</t>
  </si>
  <si>
    <t>Mobile Number</t>
  </si>
  <si>
    <t>Year of joining</t>
  </si>
  <si>
    <t xml:space="preserve">Year -1 </t>
  </si>
  <si>
    <t>Number of Students completing the course  in the year</t>
  </si>
  <si>
    <t>Year 2</t>
  </si>
  <si>
    <t>Year 3</t>
  </si>
  <si>
    <t>Year 4</t>
  </si>
  <si>
    <t>Year 5</t>
  </si>
  <si>
    <t>Category</t>
  </si>
  <si>
    <t>Nationality if othern than Indian</t>
  </si>
  <si>
    <t>Programme name</t>
  </si>
  <si>
    <t>Programme Code</t>
  </si>
  <si>
    <t>2.7 Student Satisfaction Survey (30)</t>
  </si>
  <si>
    <t xml:space="preserve">Student Unique Enrolment ID </t>
  </si>
  <si>
    <t>1.1.2 Percentage of programmes where syllabus revision was carried out during the last five years (20)</t>
  </si>
  <si>
    <t>1.2.1 Percentage of new courses introduced of the total number of courses across all programmes offered during the last five years (30)</t>
  </si>
  <si>
    <t>Programme Name</t>
  </si>
  <si>
    <t>State of Domicile</t>
  </si>
  <si>
    <t>Year - 1</t>
  </si>
  <si>
    <t>Year - 2</t>
  </si>
  <si>
    <t>Year - 3</t>
  </si>
  <si>
    <t>Year - 4</t>
  </si>
  <si>
    <t>Year - 5</t>
  </si>
  <si>
    <t>Is the teacher still serving the institution/If not last year of the service of Faculty to the Institution</t>
  </si>
  <si>
    <t>Number of Students admitted</t>
  </si>
  <si>
    <t>Number of Students  admitted</t>
  </si>
  <si>
    <t>100% automation of entire division &amp; implementation of Examination Management System (EMS) (Yes/No)</t>
  </si>
  <si>
    <t>Student registration, Hall ticket issue &amp; Result Processing are automated (Yes/No)</t>
  </si>
  <si>
    <t>Student registration and result processing are automated (Yes/No)</t>
  </si>
  <si>
    <t>Result processing is only automated (Yes/No)</t>
  </si>
  <si>
    <t>Follow manual methods (Yes/No)</t>
  </si>
  <si>
    <t>1.1.3 Average percentage of courses having focus on employability/ entrepreneurship/ skill development during the last five years (10)</t>
  </si>
  <si>
    <t>Number of seats available/sanctioned</t>
  </si>
  <si>
    <t>Year of Recognition as Research Guide</t>
  </si>
  <si>
    <t xml:space="preserve">Programme Code </t>
  </si>
  <si>
    <t xml:space="preserve">Programme name </t>
  </si>
  <si>
    <t>Year of Introduction</t>
  </si>
  <si>
    <t>Name of the Full-time teacher</t>
  </si>
  <si>
    <t>Link to the relevant document</t>
  </si>
  <si>
    <t>Activities/Content with direct bearing on Employability/ Entrepreneurship/ Skill development</t>
  </si>
  <si>
    <t>2.6.3 Average pass percentage of Students (10)</t>
  </si>
  <si>
    <t>3.1.2 The institution provides seed money to its teachers for research (average per year INR in Lakhs) (3)</t>
  </si>
  <si>
    <t>2.5.4 Status of automation of Examination division along with approved Examination Manual
A. 100% automation of entire division &amp; implementation of Examination
Management System (EMS)
B. Only student registration, Hall ticket issue &amp; Result Processing
C. Only student registration and result processing
D. Only result processing
E. Only manual methodology  (5)</t>
  </si>
  <si>
    <t xml:space="preserve">4.2.3 Average annual expenditure for purchase of books/ e-books and subscription to journals/e-journals during the last five years (INR in Lakhs)
(5)
</t>
  </si>
  <si>
    <t xml:space="preserve">Name of the value added courses (with  30 or more contact hours)offered </t>
  </si>
  <si>
    <t>2.1.1 Demand Ratio  (Average of Last five years) (5)</t>
  </si>
  <si>
    <t>2.1.2 Average percentage of seats filled  against seats reserved for various categories as per applicable  reservation policy during the last five years.(Excluding Supernumerary Seats) (5)</t>
  </si>
  <si>
    <t>1.3.4.1:Number of students undertaking field project or research projects or internships</t>
  </si>
  <si>
    <t xml:space="preserve">1.4.2 Feedback processes of the institution may be classified as follows:  (10) 
A. Feedback collected, analysed and action taken and feedback available on website
B. Feedback collected, analysed and action has been taken
C. Feedback collected and analysed
D. Feedback collected
E. Feedback not collected
</t>
  </si>
  <si>
    <t>URL for feedback collection and analysis reports</t>
  </si>
  <si>
    <t xml:space="preserve">1.4.1 Structured feedback for design and review of syllabus – semester wise / year wise is received from         1) Students, 2) Teachers, 3) Employers,  4) Alumni  5) Parents for design and review of syllabus
Semester wise /year wise
Options:
A. Any 4 of above
B. Any 3 of above
C. Any 2 of above
D. Any 1 of above
E. None of the above  (10)
</t>
  </si>
  <si>
    <t xml:space="preserve">2.1.1.1: Number of seats available year wise during the last five years </t>
  </si>
  <si>
    <t xml:space="preserve">2.1.2.1: Number of actual students admitted from the reserved categories year wise during the last five years </t>
  </si>
  <si>
    <t>2.4.1 Average percentage of full time teachers against sanctioned posts during the last five years (15) &amp; 2.4.3 Average teaching experience of full time teachers in the same institution (Data for the latest completed academic year in number of years)
(10)</t>
  </si>
  <si>
    <t>2.4.2 Average percentage of full time teachers with Ph.D./D.M/M.Ch./D.N.B Superspeciality/D.Sc./D’Lit. during the last five years  (15)</t>
  </si>
  <si>
    <t xml:space="preserve">Whether recognised as research Guide for Ph.D./D.M/M.Ch./D.N.B Superspeciality/D.Sc./D’Lit. </t>
  </si>
  <si>
    <t>Incentives/Type of the incentive given by the HEI in recognition of the award</t>
  </si>
  <si>
    <t>Name of the Awarding Agency</t>
  </si>
  <si>
    <r>
      <t xml:space="preserve">2.4.4 Average percentage of full time teachers who received awards, recognition, fellowships at State, National, International level from Government/Govt. recognised bodies during the last five years  (10) &amp; </t>
    </r>
    <r>
      <rPr>
        <b/>
        <sz val="11"/>
        <color indexed="8"/>
        <rFont val="Calibri"/>
        <family val="2"/>
      </rPr>
      <t xml:space="preserve">3.4.2 </t>
    </r>
    <r>
      <rPr>
        <sz val="11"/>
        <color theme="1"/>
        <rFont val="Calibri"/>
        <family val="2"/>
      </rPr>
      <t>The institution provides incentives to teachers who receive state, national and international recognitions/awards 
1.Commendation and monetary incentive at a University function
2.Commendation and medal at a University function
3. Certificate of honor
4.Announcement in the Newsletter / website
 (5)</t>
    </r>
  </si>
  <si>
    <t>2.5.1.1: Number of days from the date of last semester-end/ year- end examination till the declaration of results year wise during the last  five years</t>
  </si>
  <si>
    <t>2.7.1 Online student satisfaction survey regarding teaching learning process. (30)</t>
  </si>
  <si>
    <t xml:space="preserve">e – journals </t>
  </si>
  <si>
    <t>e-books</t>
  </si>
  <si>
    <t>e-ShodhSindhu</t>
  </si>
  <si>
    <t>Shodhganga</t>
  </si>
  <si>
    <t>Databases</t>
  </si>
  <si>
    <t>If revision has been carried out in the syllabus during last 5 years, Percentage of content added or replaced</t>
  </si>
  <si>
    <t>Status of implemetation of CBCS / elective course system (Yes/No)</t>
  </si>
  <si>
    <t>Year of implemetation of CBCS / elective course system</t>
  </si>
  <si>
    <t>Year of revision (if any)</t>
  </si>
  <si>
    <t>Course Code (if any)</t>
  </si>
  <si>
    <t>Duration of course</t>
  </si>
  <si>
    <t xml:space="preserve">List of students undertaking field projects /research projects /  internships </t>
  </si>
  <si>
    <t>* To check with SOP if the same student can be counted more than once</t>
  </si>
  <si>
    <t>* In case of Minority Institutions, the column Others may be used and the status of reservation for minorities specified along with supporting documents.</t>
  </si>
  <si>
    <t>* Also to be used for verification of teacher data for metric 2.2.2 &amp; 2.3.3</t>
  </si>
  <si>
    <t>Total years of Experience in the same institution</t>
  </si>
  <si>
    <t>Nature of appointment (Against Sanctioned post, temporary, permanent)</t>
  </si>
  <si>
    <t xml:space="preserve">Name  of full time teacher with Ph.D./D.M/M.Ch./D.N.B Superspeciality/D.Sc./D’Lit. </t>
  </si>
  <si>
    <t xml:space="preserve">Qualification (Ph.D./D.M/M.Ch./D.N.B Superspeciality/D.Sc./D’Lit. ) and Year of obtaining </t>
  </si>
  <si>
    <t>Name of the award, fellowship, received from Government or Government recognised bodies</t>
  </si>
  <si>
    <t>Name of the teacher provided with seed money</t>
  </si>
  <si>
    <t>Year of receiving</t>
  </si>
  <si>
    <t>Link to the policy document for Sanction of seed money / grants for research from the institution</t>
  </si>
  <si>
    <t>4.2.2 Institution has subscription for e-Library resources (6)
Library has regular subscription for the following: 1. e – journals, 2. e-books, 3.e-ShodhSindhu, 4.Shodhganga,5.Databases</t>
  </si>
  <si>
    <t>Expenditure on subscription to e-journals,  e-books (INR in lakhs)</t>
  </si>
  <si>
    <t>Expenditure on subscription to other e-resources (INR in lakhs)</t>
  </si>
  <si>
    <t>Total Library Expenditure</t>
  </si>
  <si>
    <t>Library resources</t>
  </si>
  <si>
    <t xml:space="preserve">Journals </t>
  </si>
  <si>
    <t>Books</t>
  </si>
  <si>
    <t xml:space="preserve">If yes, details of memberships/subscriptions, </t>
  </si>
  <si>
    <t xml:space="preserve">If yes, details of memberships/subscriptions </t>
  </si>
  <si>
    <t>Link to the relevant documents</t>
  </si>
  <si>
    <t>1.3.2 Number of value-added courses for imparting transferable and life skills offered during last five years  (10)</t>
  </si>
  <si>
    <t>1.3.3 Average Percentage of students enrolled in the courses under 1.3.2 above (10)</t>
  </si>
  <si>
    <t>1.3.4 Percentage  of students undertaking field projects / research projects / internships (Data for the latest completed  academic year)(5)</t>
  </si>
  <si>
    <t>American Society of Civil Engineers (ASCE)</t>
  </si>
  <si>
    <t>American Society of Mechanical Engineers  (ASME)</t>
  </si>
  <si>
    <t>EBSCO Business Source Elite</t>
  </si>
  <si>
    <t>SpringerlinkE-Journals</t>
  </si>
  <si>
    <t>Institute of Electrical and Electronics Engineers (IEL/IEE growthplan)</t>
  </si>
  <si>
    <t>Pearson</t>
  </si>
  <si>
    <t>JSTOR</t>
  </si>
  <si>
    <t>DELNET</t>
  </si>
  <si>
    <t>J-GATE</t>
  </si>
  <si>
    <t>Yes,J-Gate-2015-16-0169,,J-Gate-2015-16-0170</t>
  </si>
  <si>
    <t>Yes,2015/7339</t>
  </si>
  <si>
    <t>Yes, UCBAH15285064005</t>
  </si>
  <si>
    <t>Yes,16008</t>
  </si>
  <si>
    <t>Nil</t>
  </si>
  <si>
    <t>Yes, GIST/REC/14706</t>
  </si>
  <si>
    <t>Yes, GIST/REC/14710</t>
  </si>
  <si>
    <t>Yes, GIST/REC/A-14711</t>
  </si>
  <si>
    <t>Yes, GIST/REC/A-14858</t>
  </si>
  <si>
    <t>Yes, GIST/REC/A-14708</t>
  </si>
  <si>
    <t>Yes, Voucher No:J/16/VGUGT/16-001/00601</t>
  </si>
  <si>
    <t>Yes</t>
  </si>
  <si>
    <t>Yes,GIST/Sal-INV/A-00194</t>
  </si>
  <si>
    <t>Yes,GIST/Sal-INV/A-00195</t>
  </si>
  <si>
    <t>Springerlink E-Journals</t>
  </si>
  <si>
    <t>Yes,GIST/Sal-INV/A-00196</t>
  </si>
  <si>
    <t>Yes,GIST/Sal-INV/00264</t>
  </si>
  <si>
    <t>Yes,GIST/Sal-INV/00270</t>
  </si>
  <si>
    <t>Yes, Voucher No:J/16/VGUGT/17-001/01972</t>
  </si>
  <si>
    <t>Yes,2016/14318</t>
  </si>
  <si>
    <t>Year 3 (2017-18)</t>
  </si>
  <si>
    <t>Yes,EISI/17-18/285</t>
  </si>
  <si>
    <t>2018/29007</t>
  </si>
  <si>
    <t>2017/19939</t>
  </si>
  <si>
    <t>EISI/18-19/752</t>
  </si>
  <si>
    <t>PR/201800632</t>
  </si>
  <si>
    <t>PR/201800634</t>
  </si>
  <si>
    <t>PR/201800633</t>
  </si>
  <si>
    <t>EISI/2018-19/969</t>
  </si>
  <si>
    <t>UCBAH19023614106</t>
  </si>
  <si>
    <t>Delnet (E-Books &amp; Journals)</t>
  </si>
  <si>
    <t>EISI/19-20/905</t>
  </si>
  <si>
    <t>PR/201900577</t>
  </si>
  <si>
    <t>PR/201900576</t>
  </si>
  <si>
    <t>PR/201900578</t>
  </si>
  <si>
    <t>EISI/19-20/930</t>
  </si>
  <si>
    <t>UCBAH20007645087</t>
  </si>
  <si>
    <t>2019/34216</t>
  </si>
  <si>
    <t>Knimbus</t>
  </si>
  <si>
    <t>Knimbus/2019-20/58</t>
  </si>
  <si>
    <t xml:space="preserve"> Perpetual</t>
  </si>
  <si>
    <t>DD No:674395</t>
  </si>
  <si>
    <t>Periodicals &amp; other resources</t>
  </si>
  <si>
    <t>Cintelligence services Pvt.Ltd</t>
  </si>
  <si>
    <t>UCBAH18024623425</t>
  </si>
  <si>
    <t>007631</t>
  </si>
  <si>
    <t>003740</t>
  </si>
  <si>
    <t>Yes/Knimbus/2017-18/58</t>
  </si>
  <si>
    <t xml:space="preserve">Plagiarism Software (Turnitin) </t>
  </si>
  <si>
    <t>UCBAH18087610188</t>
  </si>
  <si>
    <t xml:space="preserve">INFL/Shodhganga/Mou/AC/2018/229 </t>
  </si>
  <si>
    <t>Yes/PR/201700581</t>
  </si>
  <si>
    <t>Yes/PR/201700582</t>
  </si>
  <si>
    <t>Yes/PR/2017/00654</t>
  </si>
  <si>
    <t>Yes/PR/201700580</t>
  </si>
  <si>
    <t>McGgraw-Hill</t>
  </si>
  <si>
    <t>UCBAH17260539214</t>
  </si>
  <si>
    <t>Yes/GIST/P-REC/A00268</t>
  </si>
  <si>
    <t>https://vignan.ac.in/naacdownload/4.2.2/2015-16\2015-16 Print Journals.pdf</t>
  </si>
  <si>
    <t>https://vignan.ac.in/naacdownload/4.2.2/2015-16\E Journals\IEEE.pdf</t>
  </si>
  <si>
    <t>https://vignan.ac.in/naacdownload/4.2.2/2015-16\E Journals\Springer.pdf</t>
  </si>
  <si>
    <t>https://vignan.ac.in/naacdownload/4.2.2/2015-16\E Journals\ASCE.pdf</t>
  </si>
  <si>
    <t>https://vignan.ac.in/naacdownload/4.2.2/2015-16\E Journals\ASME.pdf</t>
  </si>
  <si>
    <t>https://vignan.ac.in/naacdownload/4.2.2/2015-16\E Journals\EBSCO.pdf</t>
  </si>
  <si>
    <t>https://vignan.ac.in/naacdownload/4.2.2/2015-16\E Journals\J-Gate.pdf</t>
  </si>
  <si>
    <t>https://vignan.ac.in/naacdownload/4.2.2/2015-16\E Books\E-books letter.pdf</t>
  </si>
  <si>
    <t>https://vignan.ac.in/naacdownload/4.2.2/2015-16\E-Soudh sindhu Receipt.pdf</t>
  </si>
  <si>
    <t>https://vignan.ac.in/naacdownload/4.2.2/2015-16\Jostor One time payment.pdf</t>
  </si>
  <si>
    <t>https://vignan.ac.in/naacdownload/4.2.2/2015-16\Delnet.pdf</t>
  </si>
  <si>
    <t>https://vignan.ac.in/naacdownload/4.2.2/2016-17\2016-17 books bills.pdf</t>
  </si>
  <si>
    <t>https://vignan.ac.in/naacdownload/4.2.2/2016-17\2016-17 Print Journals1.pdf</t>
  </si>
  <si>
    <t>https://vignan.ac.in/naacdownload/4.2.2/2016-17\E Journals\IEL.pdf</t>
  </si>
  <si>
    <t>https://vignan.ac.in/naacdownload/4.2.2/2016-17\E Journals\Springer.pdf</t>
  </si>
  <si>
    <t>https://vignan.ac.in/naacdownload/4.2.2/2016-17\E Journals\ASCE.pdf</t>
  </si>
  <si>
    <t>https://vignan.ac.in/naacdownload/4.2.2/2016-17\E Journals\ASME.pdf</t>
  </si>
  <si>
    <t>https://vignan.ac.in/naacdownload/4.2.2/2016-17\E Journals\EBSCO.pdf</t>
  </si>
  <si>
    <t>https://vignan.ac.in/naacdownload/4.2.2/2016-17\E Sodh Sindhu 2017.pdf</t>
  </si>
  <si>
    <t>https://vignan.ac.in/naacdownload/4.2.2/2016-17\E Journals\JSTOR1.pdf</t>
  </si>
  <si>
    <t>https://vignan.ac.in/naacdownload/4.2.2/2016-17\Delnet 2016-17.pdf</t>
  </si>
  <si>
    <t>https://vignan.ac.in/naacdownload/4.2.2/2016-17\2016-17 OTHERS.pdf</t>
  </si>
  <si>
    <t>https://vignan.ac.in/naacdownload/4.2.2/2017-18\17-18 books bills.pdf</t>
  </si>
  <si>
    <t>https://vignan.ac.in/naacdownload/4.2.2/2017-18\2017-18 Journals List final.pdf</t>
  </si>
  <si>
    <t>https://vignan.ac.in/naacdownload/4.2.2/2017-18\E JOURNALS\IEEE.pdf</t>
  </si>
  <si>
    <t>https://vignan.ac.in/naacdownload/4.2.2/2017-18\E JOURNALS\Springer.pdf</t>
  </si>
  <si>
    <t>https://vignan.ac.in/naacdownload/4.2.2/2017-18\E JOURNALS\ASCE.pdf</t>
  </si>
  <si>
    <t>https://vignan.ac.in/naacdownload/4.2.2/2017-18\E JOURNALS\ASME.pdf</t>
  </si>
  <si>
    <t>https://vignan.ac.in/naacdownload/4.2.2/2017-18\E JOURNALS\EBSCO.pdf</t>
  </si>
  <si>
    <t>https://vignan.ac.in/naacdownload/4.2.2/2017-18\Knimbus.pdf</t>
  </si>
  <si>
    <t>https://vignan.ac.in/naacdownload/4.2.2/2017-18\E JOURNALS\JSTOR.pdf</t>
  </si>
  <si>
    <t>https://vignan.ac.in/naacdownload/4.2.2/2017-18\2017-18.pdf</t>
  </si>
  <si>
    <t>https://vignan.ac.in/naacdownload/4.2.2/2017-18\E JOURNALS\cintelligence.pdf</t>
  </si>
  <si>
    <t>https://vignan.ac.in/naacdownload/4.2.2/2017-18\Turntin 2017.pdf</t>
  </si>
  <si>
    <t>https://vignan.ac.in/naacdownload/4.2.2/2017-18\2017-18 OTHERS.pdf</t>
  </si>
  <si>
    <t>https://vignan.ac.in/naacdownload/4.2.2/2018-19\2018-19 Print Journals.pdf</t>
  </si>
  <si>
    <t>https://vignan.ac.in/naacdownload/4.2.2/2018-19\E journals\IEEE-2018-19.pdf</t>
  </si>
  <si>
    <t>https://vignan.ac.in/naacdownload/4.2.2/2018-19\E journals\Springer.pdf</t>
  </si>
  <si>
    <t>https://vignan.ac.in/naacdownload/4.2.2/2018-19\E journals\ASCE.pdf</t>
  </si>
  <si>
    <t>https://vignan.ac.in/naacdownload/4.2.2/2018-19\E journals\ASME.pdf</t>
  </si>
  <si>
    <t>https://vignan.ac.in/naacdownload/4.2.2/2018-19\E journals\EBSCO.pdf</t>
  </si>
  <si>
    <t>https://vignan.ac.in/naacdownload/4.2.2/2018-19\E Sodh Sindhu 2019.pdf</t>
  </si>
  <si>
    <t>https://vignan.ac.in/naacdownload/4.2.2/2018-19\E journals\JSTOR.pdf</t>
  </si>
  <si>
    <t>https://vignan.ac.in/naacdownload/4.2.2/2018-19\Library_MOU.pdf</t>
  </si>
  <si>
    <t>https://vignan.ac.in/naacdownload/4.2.2/2018-19\2018-19.pdf</t>
  </si>
  <si>
    <t>https://vignan.ac.in/naacdownload/4.2.2/2018-19\Turntin 2018.pdf</t>
  </si>
  <si>
    <t>https://vignan.ac.in/naacdownload/4.2.2/2018-19\2018-19 OTHERS.pdf</t>
  </si>
  <si>
    <t>https://vignan.ac.in/naacdownload/4.2.2/2019-20\2019-20 Journals List final.pdf</t>
  </si>
  <si>
    <t>https://vignan.ac.in/naacdownload/4.2.2/2019-20\E journals\IEEE.pdf</t>
  </si>
  <si>
    <t>https://vignan.ac.in/naacdownload/4.2.2/2019-20\E journals\SPringer.pdf</t>
  </si>
  <si>
    <t>https://vignan.ac.in/naacdownload/4.2.2/2019-20\E journals\ASCE.pdf</t>
  </si>
  <si>
    <t>https://vignan.ac.in/naacdownload/4.2.2/2019-20\E journals\ASME.pdf</t>
  </si>
  <si>
    <t>https://vignan.ac.in/naacdownload/4.2.2/2019-20\E journals\EBSCO.pdf</t>
  </si>
  <si>
    <t>https://vignan.ac.in/naacdownload/4.2.2/2019-20\KNIMBUs.pdf</t>
  </si>
  <si>
    <t>https://vignan.ac.in/naacdownload/4.2.2/2019-20\E Sodh Sindhu2020.pdf</t>
  </si>
  <si>
    <t>https://vignan.ac.in/naacdownload/4.2.2/2019-20\E journals\JSTOR.pdf</t>
  </si>
  <si>
    <t>https://vignan.ac.in/naacdownload/4.2.2/2019-20\Library_MOU.pdf</t>
  </si>
  <si>
    <t>https://vignan.ac.in/naacdownload/4.2.2/2019-20\Delnet 2019-20.pdf</t>
  </si>
  <si>
    <t>https://vignan.ac.in/naacdownload/4.2.2/2019-20\Turnitin 2019.pdf</t>
  </si>
  <si>
    <t>https://vignan.ac.in/naacdownload/4.2.2/2019-20\2019-20 OTHERS.pdf</t>
  </si>
  <si>
    <t>Elsevier</t>
  </si>
  <si>
    <t>https://vignan.ac.in/naacdownload/4.2.2/2017-18\E%20JOURNALS\Science%20direct.pdf</t>
  </si>
  <si>
    <t>Year 5 (2015-16)</t>
  </si>
  <si>
    <t>Year-4 (2016-17)</t>
  </si>
  <si>
    <t>Year 2 (2018-19)</t>
  </si>
  <si>
    <t>Year 1 (2019-20)</t>
  </si>
  <si>
    <t>https://vignan.ac.in/naacdownload/4.2.2/2015-16/2015-16%20Books%20Bills%20Final.pdf</t>
  </si>
  <si>
    <t>https://vignan.ac.in/naacdownload/4.2.2/2018-19\2018-19 Books Bills Final.pdf</t>
  </si>
  <si>
    <t>https://vignan.ac.in/naacdownload/4.2.2/2019-20\2019-20 Books Bills Final.pdf</t>
  </si>
  <si>
    <t>https://vignan.ac.in/naacdownload/4.2.2/2015-16\2015-16 OTHERS.pdf</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</si>
</sst>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
    <numFmt numFmtId="178" formatCode="0.000"/>
    <numFmt numFmtId="179" formatCode="0.000000"/>
    <numFmt numFmtId="180" formatCode="0.00000"/>
  </numFmts>
  <fonts count="84">
    <font>
      <sz val="11"/>
      <color theme="1"/>
      <name val="Calibri"/>
      <family val="2"/>
    </font>
    <font>
      <sz val="11"/>
      <color indexed="8"/>
      <name val="Calibri"/>
      <family val="2"/>
    </font>
    <font>
      <b/>
      <sz val="11"/>
      <color indexed="8"/>
      <name val="Calibri"/>
      <family val="2"/>
    </font>
    <font>
      <sz val="10"/>
      <name val="Cambria"/>
      <family val="1"/>
    </font>
    <font>
      <sz val="10"/>
      <name val="Verdana"/>
      <family val="2"/>
    </font>
    <font>
      <b/>
      <sz val="12"/>
      <name val="Verdana"/>
      <family val="2"/>
    </font>
    <font>
      <b/>
      <i/>
      <sz val="12"/>
      <name val="Verdana"/>
      <family val="2"/>
    </font>
    <font>
      <b/>
      <i/>
      <sz val="10"/>
      <name val="Verdana"/>
      <family val="2"/>
    </font>
    <font>
      <b/>
      <i/>
      <u val="single"/>
      <sz val="12"/>
      <name val="Cambria"/>
      <family val="1"/>
    </font>
    <font>
      <b/>
      <i/>
      <u val="single"/>
      <sz val="11"/>
      <name val="Cambria"/>
      <family val="1"/>
    </font>
    <font>
      <i/>
      <sz val="12"/>
      <name val="Cambria"/>
      <family val="1"/>
    </font>
    <font>
      <b/>
      <sz val="12"/>
      <name val="Cambria"/>
      <family val="1"/>
    </font>
    <font>
      <b/>
      <sz val="14"/>
      <name val="Rockwell"/>
      <family val="1"/>
    </font>
    <font>
      <b/>
      <sz val="12"/>
      <name val="Rockwell"/>
      <family val="1"/>
    </font>
    <font>
      <sz val="12"/>
      <name val="Cambria"/>
      <family val="1"/>
    </font>
    <font>
      <b/>
      <u val="single"/>
      <sz val="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b/>
      <sz val="12"/>
      <color indexed="8"/>
      <name val="Times New Roman"/>
      <family val="1"/>
    </font>
    <font>
      <sz val="11"/>
      <name val="Calibri"/>
      <family val="2"/>
    </font>
    <font>
      <b/>
      <sz val="12"/>
      <color indexed="8"/>
      <name val="Cambria"/>
      <family val="1"/>
    </font>
    <font>
      <b/>
      <sz val="11"/>
      <color indexed="8"/>
      <name val="Cambria"/>
      <family val="1"/>
    </font>
    <font>
      <b/>
      <sz val="11"/>
      <name val="Cambria"/>
      <family val="1"/>
    </font>
    <font>
      <b/>
      <sz val="12"/>
      <color indexed="8"/>
      <name val="Calibri"/>
      <family val="2"/>
    </font>
    <font>
      <b/>
      <sz val="11"/>
      <color indexed="8"/>
      <name val="Times New Roman"/>
      <family val="1"/>
    </font>
    <font>
      <sz val="11"/>
      <color indexed="8"/>
      <name val="Rockwell"/>
      <family val="1"/>
    </font>
    <font>
      <b/>
      <sz val="13"/>
      <color indexed="8"/>
      <name val="Rockwell"/>
      <family val="1"/>
    </font>
    <font>
      <b/>
      <sz val="14"/>
      <color indexed="8"/>
      <name val="Rockwell"/>
      <family val="1"/>
    </font>
    <font>
      <sz val="14"/>
      <color indexed="8"/>
      <name val="Rockwell"/>
      <family val="1"/>
    </font>
    <font>
      <b/>
      <sz val="14"/>
      <color indexed="8"/>
      <name val="Calibri"/>
      <family val="2"/>
    </font>
    <font>
      <sz val="10"/>
      <name val="Calibri"/>
      <family val="2"/>
    </font>
    <font>
      <sz val="12"/>
      <color indexed="8"/>
      <name val="Calibri"/>
      <family val="2"/>
    </font>
    <font>
      <b/>
      <sz val="13"/>
      <color indexed="8"/>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b/>
      <sz val="12"/>
      <color theme="1"/>
      <name val="Times New Roman"/>
      <family val="1"/>
    </font>
    <font>
      <b/>
      <sz val="12"/>
      <color rgb="FF000000"/>
      <name val="Times New Roman"/>
      <family val="1"/>
    </font>
    <font>
      <b/>
      <sz val="12"/>
      <color rgb="FF000000"/>
      <name val="Cambria"/>
      <family val="1"/>
    </font>
    <font>
      <b/>
      <sz val="11"/>
      <color rgb="FF000000"/>
      <name val="Cambria"/>
      <family val="1"/>
    </font>
    <font>
      <b/>
      <sz val="12"/>
      <color theme="1"/>
      <name val="Calibri"/>
      <family val="2"/>
    </font>
    <font>
      <b/>
      <sz val="11"/>
      <color rgb="FF000000"/>
      <name val="Times New Roman"/>
      <family val="1"/>
    </font>
    <font>
      <sz val="11"/>
      <color theme="1"/>
      <name val="Rockwell"/>
      <family val="1"/>
    </font>
    <font>
      <b/>
      <sz val="13"/>
      <color theme="1"/>
      <name val="Rockwell"/>
      <family val="1"/>
    </font>
    <font>
      <b/>
      <sz val="14"/>
      <color theme="1"/>
      <name val="Rockwell"/>
      <family val="1"/>
    </font>
    <font>
      <sz val="14"/>
      <color theme="1"/>
      <name val="Rockwell"/>
      <family val="1"/>
    </font>
    <font>
      <b/>
      <sz val="14"/>
      <color theme="1"/>
      <name val="Calibri"/>
      <family val="2"/>
    </font>
    <font>
      <sz val="11"/>
      <color rgb="FF000000"/>
      <name val="Calibri"/>
      <family val="2"/>
    </font>
    <font>
      <sz val="12"/>
      <color rgb="FF000000"/>
      <name val="Calibri"/>
      <family val="2"/>
    </font>
    <font>
      <b/>
      <sz val="13"/>
      <color theme="1"/>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border>
    <border>
      <left style="thin"/>
      <right/>
      <top style="thin"/>
      <bottom style="thin"/>
    </border>
    <border>
      <left style="thin"/>
      <right style="thin"/>
      <top>
        <color indexed="63"/>
      </top>
      <bottom>
        <color indexed="63"/>
      </bottom>
    </border>
    <border>
      <left style="thin"/>
      <right style="thin"/>
      <top style="thin"/>
      <bottom/>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9">
    <xf numFmtId="0" fontId="0" fillId="0" borderId="0" xfId="0" applyFont="1" applyAlignment="1">
      <alignment/>
    </xf>
    <xf numFmtId="0" fontId="0" fillId="0" borderId="0" xfId="0" applyAlignment="1">
      <alignment/>
    </xf>
    <xf numFmtId="0" fontId="0" fillId="0" borderId="10" xfId="0" applyBorder="1" applyAlignment="1">
      <alignment/>
    </xf>
    <xf numFmtId="0" fontId="66" fillId="0" borderId="10" xfId="0" applyFont="1" applyBorder="1" applyAlignment="1">
      <alignment/>
    </xf>
    <xf numFmtId="0" fontId="66" fillId="0" borderId="0" xfId="0" applyFont="1" applyAlignment="1">
      <alignment/>
    </xf>
    <xf numFmtId="0" fontId="0" fillId="0" borderId="0" xfId="0" applyFont="1" applyAlignment="1">
      <alignment/>
    </xf>
    <xf numFmtId="0" fontId="0" fillId="0" borderId="0" xfId="0" applyBorder="1" applyAlignment="1">
      <alignment/>
    </xf>
    <xf numFmtId="0" fontId="66" fillId="0" borderId="10" xfId="0" applyFont="1" applyBorder="1" applyAlignment="1">
      <alignment wrapText="1"/>
    </xf>
    <xf numFmtId="0" fontId="66" fillId="0" borderId="10" xfId="0" applyFont="1" applyFill="1" applyBorder="1" applyAlignment="1">
      <alignment wrapText="1"/>
    </xf>
    <xf numFmtId="0" fontId="0" fillId="0" borderId="11" xfId="0" applyBorder="1" applyAlignment="1">
      <alignment/>
    </xf>
    <xf numFmtId="0" fontId="33" fillId="0" borderId="10" xfId="0" applyFont="1" applyBorder="1" applyAlignment="1">
      <alignment/>
    </xf>
    <xf numFmtId="0" fontId="0" fillId="0" borderId="0" xfId="0" applyAlignment="1">
      <alignment wrapText="1"/>
    </xf>
    <xf numFmtId="0" fontId="33" fillId="0" borderId="10" xfId="0" applyFont="1" applyFill="1" applyBorder="1" applyAlignment="1">
      <alignment/>
    </xf>
    <xf numFmtId="0" fontId="66" fillId="0" borderId="10" xfId="0" applyFont="1" applyFill="1" applyBorder="1" applyAlignment="1">
      <alignment/>
    </xf>
    <xf numFmtId="0" fontId="0" fillId="0" borderId="0" xfId="0" applyFill="1" applyBorder="1" applyAlignment="1">
      <alignment/>
    </xf>
    <xf numFmtId="0" fontId="66" fillId="0" borderId="12" xfId="0" applyFont="1" applyFill="1" applyBorder="1" applyAlignment="1">
      <alignment horizontal="center" wrapText="1"/>
    </xf>
    <xf numFmtId="0" fontId="66" fillId="0" borderId="13" xfId="0" applyFont="1" applyBorder="1" applyAlignment="1">
      <alignment wrapText="1"/>
    </xf>
    <xf numFmtId="0" fontId="66" fillId="0" borderId="13" xfId="0" applyFont="1" applyBorder="1" applyAlignment="1">
      <alignment/>
    </xf>
    <xf numFmtId="0" fontId="66" fillId="0" borderId="12" xfId="0" applyFont="1" applyFill="1" applyBorder="1" applyAlignment="1">
      <alignment/>
    </xf>
    <xf numFmtId="0" fontId="68" fillId="0" borderId="10" xfId="0" applyFont="1" applyFill="1" applyBorder="1" applyAlignment="1">
      <alignment/>
    </xf>
    <xf numFmtId="0" fontId="68" fillId="0" borderId="10" xfId="0" applyFont="1" applyBorder="1" applyAlignment="1">
      <alignment wrapText="1"/>
    </xf>
    <xf numFmtId="0" fontId="66" fillId="0" borderId="10" xfId="0" applyFont="1" applyBorder="1" applyAlignment="1">
      <alignment vertical="top"/>
    </xf>
    <xf numFmtId="0" fontId="66" fillId="0" borderId="10" xfId="0" applyFont="1" applyBorder="1" applyAlignment="1">
      <alignment vertical="top" wrapText="1"/>
    </xf>
    <xf numFmtId="0" fontId="68" fillId="0" borderId="10" xfId="0" applyFont="1" applyFill="1" applyBorder="1" applyAlignment="1">
      <alignment vertical="top" wrapText="1"/>
    </xf>
    <xf numFmtId="0" fontId="68" fillId="0" borderId="10" xfId="0" applyFont="1" applyFill="1" applyBorder="1" applyAlignment="1">
      <alignment wrapText="1"/>
    </xf>
    <xf numFmtId="0" fontId="69" fillId="0" borderId="0" xfId="0" applyFont="1" applyBorder="1" applyAlignment="1">
      <alignment vertical="top" wrapText="1"/>
    </xf>
    <xf numFmtId="0" fontId="66" fillId="0" borderId="11" xfId="0" applyFont="1" applyBorder="1" applyAlignment="1">
      <alignment horizontal="left" vertical="top" wrapText="1"/>
    </xf>
    <xf numFmtId="0" fontId="0" fillId="33" borderId="0" xfId="0" applyFill="1" applyAlignment="1">
      <alignment/>
    </xf>
    <xf numFmtId="0" fontId="66" fillId="33" borderId="10" xfId="0" applyFont="1" applyFill="1" applyBorder="1" applyAlignment="1">
      <alignment wrapText="1"/>
    </xf>
    <xf numFmtId="0" fontId="0" fillId="0" borderId="0" xfId="0" applyBorder="1" applyAlignment="1">
      <alignment/>
    </xf>
    <xf numFmtId="0" fontId="66" fillId="0" borderId="10" xfId="0" applyFont="1" applyFill="1" applyBorder="1" applyAlignment="1">
      <alignment vertical="top" wrapText="1"/>
    </xf>
    <xf numFmtId="0" fontId="0" fillId="0" borderId="0" xfId="0" applyFill="1" applyAlignment="1">
      <alignment/>
    </xf>
    <xf numFmtId="0" fontId="0" fillId="0" borderId="10" xfId="0" applyFill="1" applyBorder="1" applyAlignment="1">
      <alignment/>
    </xf>
    <xf numFmtId="0" fontId="0" fillId="0" borderId="11" xfId="0" applyBorder="1" applyAlignment="1">
      <alignment wrapText="1"/>
    </xf>
    <xf numFmtId="0" fontId="0" fillId="0" borderId="0" xfId="0" applyFill="1" applyAlignment="1">
      <alignment wrapText="1"/>
    </xf>
    <xf numFmtId="0" fontId="0" fillId="0" borderId="10" xfId="0" applyFont="1" applyFill="1" applyBorder="1" applyAlignment="1">
      <alignment horizontal="left" vertical="center" wrapText="1"/>
    </xf>
    <xf numFmtId="0" fontId="0" fillId="0" borderId="10" xfId="0" applyFont="1" applyBorder="1" applyAlignment="1">
      <alignment/>
    </xf>
    <xf numFmtId="0" fontId="0" fillId="0" borderId="14" xfId="0" applyFont="1" applyFill="1" applyBorder="1" applyAlignment="1">
      <alignment/>
    </xf>
    <xf numFmtId="0" fontId="60" fillId="0" borderId="10" xfId="53" applyBorder="1" applyAlignment="1" applyProtection="1">
      <alignment/>
      <protection/>
    </xf>
    <xf numFmtId="0" fontId="60" fillId="0" borderId="10" xfId="53" applyBorder="1" applyAlignment="1" applyProtection="1">
      <alignment vertical="top" wrapText="1"/>
      <protection/>
    </xf>
    <xf numFmtId="2" fontId="35" fillId="0" borderId="10" xfId="0" applyNumberFormat="1" applyFont="1" applyBorder="1" applyAlignment="1">
      <alignment/>
    </xf>
    <xf numFmtId="0" fontId="60" fillId="0" borderId="15" xfId="53" applyBorder="1" applyAlignment="1" applyProtection="1">
      <alignment/>
      <protection/>
    </xf>
    <xf numFmtId="0" fontId="60" fillId="0" borderId="0" xfId="53" applyAlignment="1" applyProtection="1">
      <alignment/>
      <protection/>
    </xf>
    <xf numFmtId="0" fontId="70" fillId="0" borderId="0" xfId="0" applyFont="1" applyBorder="1" applyAlignment="1">
      <alignment/>
    </xf>
    <xf numFmtId="0" fontId="71" fillId="0" borderId="0" xfId="0" applyFont="1" applyBorder="1" applyAlignment="1">
      <alignment vertical="top" wrapText="1"/>
    </xf>
    <xf numFmtId="0" fontId="71" fillId="0" borderId="0" xfId="0" applyFont="1" applyBorder="1" applyAlignment="1">
      <alignment horizontal="center" vertical="top" wrapText="1"/>
    </xf>
    <xf numFmtId="0" fontId="72" fillId="0" borderId="0" xfId="0" applyFont="1" applyBorder="1" applyAlignment="1">
      <alignment vertical="top" wrapText="1"/>
    </xf>
    <xf numFmtId="2" fontId="38" fillId="0" borderId="0" xfId="0" applyNumberFormat="1" applyFont="1" applyBorder="1" applyAlignment="1">
      <alignment horizontal="center" vertical="center"/>
    </xf>
    <xf numFmtId="2" fontId="73" fillId="0" borderId="0" xfId="0" applyNumberFormat="1" applyFont="1" applyBorder="1" applyAlignment="1">
      <alignment/>
    </xf>
    <xf numFmtId="0" fontId="70" fillId="0" borderId="0" xfId="0" applyFont="1" applyBorder="1" applyAlignment="1">
      <alignment horizontal="center" vertical="center" wrapText="1"/>
    </xf>
    <xf numFmtId="0" fontId="0" fillId="0" borderId="0" xfId="0" applyBorder="1" applyAlignment="1">
      <alignment horizontal="center" vertical="center"/>
    </xf>
    <xf numFmtId="0" fontId="66" fillId="0" borderId="0" xfId="0" applyFont="1" applyBorder="1" applyAlignment="1">
      <alignment horizontal="center" vertical="center" wrapText="1"/>
    </xf>
    <xf numFmtId="0" fontId="74"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horizontal="center" vertical="center"/>
    </xf>
    <xf numFmtId="17" fontId="8"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0" xfId="0" applyFont="1" applyBorder="1" applyAlignment="1">
      <alignment horizontal="center"/>
    </xf>
    <xf numFmtId="16" fontId="10" fillId="0" borderId="0" xfId="0" applyNumberFormat="1" applyFont="1" applyBorder="1" applyAlignment="1">
      <alignment horizontal="left" vertical="center"/>
    </xf>
    <xf numFmtId="0" fontId="14" fillId="0" borderId="0" xfId="0" applyFont="1" applyBorder="1" applyAlignment="1">
      <alignment horizontal="center"/>
    </xf>
    <xf numFmtId="2" fontId="14" fillId="0" borderId="0" xfId="0" applyNumberFormat="1"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horizontal="left"/>
    </xf>
    <xf numFmtId="0" fontId="3" fillId="0" borderId="0" xfId="0" applyFont="1" applyBorder="1" applyAlignment="1">
      <alignment/>
    </xf>
    <xf numFmtId="0" fontId="11" fillId="0" borderId="0" xfId="0" applyFont="1" applyBorder="1" applyAlignment="1">
      <alignment horizontal="center"/>
    </xf>
    <xf numFmtId="0" fontId="3" fillId="0" borderId="0" xfId="0" applyFont="1" applyBorder="1" applyAlignment="1">
      <alignment/>
    </xf>
    <xf numFmtId="0" fontId="14" fillId="0" borderId="0" xfId="0" applyFont="1" applyBorder="1" applyAlignment="1">
      <alignment/>
    </xf>
    <xf numFmtId="0" fontId="75" fillId="0" borderId="0" xfId="0" applyFont="1" applyBorder="1" applyAlignment="1">
      <alignment/>
    </xf>
    <xf numFmtId="14" fontId="75" fillId="0" borderId="0" xfId="0" applyNumberFormat="1" applyFont="1" applyBorder="1" applyAlignment="1">
      <alignment/>
    </xf>
    <xf numFmtId="0" fontId="76" fillId="0" borderId="0" xfId="0" applyFont="1" applyBorder="1" applyAlignment="1">
      <alignment/>
    </xf>
    <xf numFmtId="0" fontId="77" fillId="0" borderId="0" xfId="0" applyFont="1" applyBorder="1" applyAlignment="1">
      <alignment/>
    </xf>
    <xf numFmtId="0" fontId="76" fillId="0" borderId="0" xfId="0" applyFont="1" applyBorder="1" applyAlignment="1">
      <alignment vertical="center"/>
    </xf>
    <xf numFmtId="0" fontId="76" fillId="0" borderId="0" xfId="0" applyFont="1" applyBorder="1" applyAlignment="1">
      <alignment vertical="center" wrapText="1"/>
    </xf>
    <xf numFmtId="0" fontId="78" fillId="0" borderId="0" xfId="0" applyFont="1" applyBorder="1" applyAlignment="1">
      <alignment horizontal="center"/>
    </xf>
    <xf numFmtId="0" fontId="78" fillId="0" borderId="0" xfId="0" applyFont="1" applyBorder="1" applyAlignment="1">
      <alignment horizontal="left"/>
    </xf>
    <xf numFmtId="0" fontId="78" fillId="0" borderId="0" xfId="0" applyFont="1" applyFill="1" applyBorder="1" applyAlignment="1">
      <alignment horizontal="right"/>
    </xf>
    <xf numFmtId="0" fontId="0" fillId="0" borderId="10" xfId="0" applyFont="1" applyFill="1" applyBorder="1" applyAlignment="1">
      <alignment vertical="top" wrapText="1"/>
    </xf>
    <xf numFmtId="2" fontId="0" fillId="0" borderId="10" xfId="0" applyNumberFormat="1" applyFont="1" applyBorder="1" applyAlignment="1">
      <alignment/>
    </xf>
    <xf numFmtId="0" fontId="0" fillId="0" borderId="15" xfId="0" applyFont="1" applyBorder="1" applyAlignment="1">
      <alignment/>
    </xf>
    <xf numFmtId="2" fontId="0" fillId="0" borderId="15" xfId="0" applyNumberFormat="1" applyFont="1" applyBorder="1" applyAlignment="1">
      <alignment/>
    </xf>
    <xf numFmtId="0" fontId="0" fillId="0" borderId="10" xfId="0" applyFont="1" applyBorder="1" applyAlignment="1">
      <alignment horizontal="center"/>
    </xf>
    <xf numFmtId="49" fontId="0" fillId="0" borderId="10" xfId="0" applyNumberFormat="1" applyFont="1" applyBorder="1" applyAlignment="1">
      <alignment/>
    </xf>
    <xf numFmtId="0" fontId="0" fillId="0" borderId="10" xfId="0" applyFont="1" applyBorder="1" applyAlignment="1" quotePrefix="1">
      <alignment/>
    </xf>
    <xf numFmtId="2" fontId="66" fillId="0" borderId="10" xfId="0" applyNumberFormat="1" applyFont="1" applyBorder="1" applyAlignment="1">
      <alignment wrapText="1"/>
    </xf>
    <xf numFmtId="2" fontId="0" fillId="0" borderId="0" xfId="0" applyNumberFormat="1" applyFont="1" applyAlignment="1">
      <alignment/>
    </xf>
    <xf numFmtId="2" fontId="0" fillId="0" borderId="13" xfId="0" applyNumberFormat="1" applyFont="1" applyBorder="1" applyAlignment="1">
      <alignment/>
    </xf>
    <xf numFmtId="2" fontId="0" fillId="0" borderId="10" xfId="0" applyNumberFormat="1" applyFont="1" applyBorder="1" applyAlignment="1">
      <alignment wrapText="1"/>
    </xf>
    <xf numFmtId="2" fontId="0" fillId="0" borderId="10" xfId="0" applyNumberFormat="1" applyFont="1" applyBorder="1" applyAlignment="1">
      <alignment horizontal="center" wrapText="1"/>
    </xf>
    <xf numFmtId="2" fontId="0" fillId="0" borderId="10" xfId="0" applyNumberFormat="1" applyFont="1" applyBorder="1" applyAlignment="1">
      <alignment horizontal="center"/>
    </xf>
    <xf numFmtId="2" fontId="0" fillId="0" borderId="0" xfId="0" applyNumberFormat="1" applyAlignment="1">
      <alignment/>
    </xf>
    <xf numFmtId="2" fontId="0" fillId="0" borderId="0" xfId="0" applyNumberFormat="1" applyBorder="1" applyAlignment="1">
      <alignment/>
    </xf>
    <xf numFmtId="2" fontId="71" fillId="0" borderId="0" xfId="0" applyNumberFormat="1" applyFont="1" applyBorder="1" applyAlignment="1">
      <alignment horizontal="center" vertical="top" wrapText="1"/>
    </xf>
    <xf numFmtId="2" fontId="66" fillId="0" borderId="0" xfId="0" applyNumberFormat="1" applyFont="1" applyBorder="1" applyAlignment="1">
      <alignment/>
    </xf>
    <xf numFmtId="2" fontId="0" fillId="0" borderId="0" xfId="0" applyNumberFormat="1" applyBorder="1" applyAlignment="1">
      <alignment horizontal="center" vertical="center"/>
    </xf>
    <xf numFmtId="2" fontId="66" fillId="0" borderId="0" xfId="0" applyNumberFormat="1" applyFont="1" applyBorder="1" applyAlignment="1">
      <alignment horizontal="center" vertical="center" wrapText="1"/>
    </xf>
    <xf numFmtId="2" fontId="6" fillId="0" borderId="0" xfId="0" applyNumberFormat="1" applyFont="1" applyBorder="1" applyAlignment="1">
      <alignment horizontal="left" vertical="center"/>
    </xf>
    <xf numFmtId="2" fontId="4" fillId="0" borderId="0" xfId="0" applyNumberFormat="1" applyFont="1" applyBorder="1" applyAlignment="1">
      <alignment/>
    </xf>
    <xf numFmtId="2" fontId="8" fillId="0" borderId="0" xfId="0" applyNumberFormat="1" applyFont="1" applyBorder="1" applyAlignment="1">
      <alignment horizontal="center" vertical="center" wrapText="1"/>
    </xf>
    <xf numFmtId="2" fontId="10" fillId="0" borderId="0" xfId="0" applyNumberFormat="1" applyFont="1" applyBorder="1" applyAlignment="1">
      <alignment horizontal="center"/>
    </xf>
    <xf numFmtId="2" fontId="11" fillId="0" borderId="0" xfId="0" applyNumberFormat="1" applyFont="1" applyBorder="1" applyAlignment="1">
      <alignment horizontal="center"/>
    </xf>
    <xf numFmtId="2" fontId="75" fillId="0" borderId="0" xfId="0" applyNumberFormat="1" applyFont="1" applyBorder="1" applyAlignment="1">
      <alignment/>
    </xf>
    <xf numFmtId="2" fontId="77" fillId="0" borderId="0" xfId="0" applyNumberFormat="1" applyFont="1" applyBorder="1" applyAlignment="1">
      <alignment horizontal="center" vertical="center" wrapText="1"/>
    </xf>
    <xf numFmtId="2" fontId="78" fillId="0" borderId="0" xfId="0" applyNumberFormat="1" applyFont="1" applyBorder="1" applyAlignment="1">
      <alignment horizontal="center"/>
    </xf>
    <xf numFmtId="2" fontId="78" fillId="0" borderId="0" xfId="0" applyNumberFormat="1" applyFont="1" applyBorder="1" applyAlignment="1">
      <alignment horizontal="center" vertical="center"/>
    </xf>
    <xf numFmtId="2" fontId="79" fillId="0" borderId="0" xfId="0" applyNumberFormat="1" applyFont="1" applyBorder="1" applyAlignment="1">
      <alignment horizontal="center"/>
    </xf>
    <xf numFmtId="2" fontId="0" fillId="0" borderId="10" xfId="0" applyNumberFormat="1" applyFont="1" applyBorder="1" applyAlignment="1">
      <alignment horizontal="right" wrapText="1"/>
    </xf>
    <xf numFmtId="2" fontId="0" fillId="0" borderId="10" xfId="0" applyNumberFormat="1" applyFont="1" applyBorder="1" applyAlignment="1">
      <alignment horizontal="right"/>
    </xf>
    <xf numFmtId="0" fontId="0" fillId="0" borderId="10" xfId="0" applyFont="1" applyFill="1" applyBorder="1" applyAlignment="1">
      <alignment wrapText="1"/>
    </xf>
    <xf numFmtId="2" fontId="35" fillId="0" borderId="10" xfId="0" applyNumberFormat="1" applyFont="1" applyFill="1" applyBorder="1" applyAlignment="1">
      <alignment/>
    </xf>
    <xf numFmtId="0" fontId="80" fillId="0" borderId="10" xfId="0" applyFont="1" applyBorder="1" applyAlignment="1">
      <alignment horizontal="left" vertical="center"/>
    </xf>
    <xf numFmtId="0" fontId="35" fillId="0" borderId="0" xfId="0" applyFont="1" applyAlignment="1">
      <alignment/>
    </xf>
    <xf numFmtId="2" fontId="35" fillId="0" borderId="0" xfId="0" applyNumberFormat="1" applyFont="1" applyBorder="1" applyAlignment="1">
      <alignment/>
    </xf>
    <xf numFmtId="2" fontId="35" fillId="0" borderId="10" xfId="0" applyNumberFormat="1" applyFont="1" applyBorder="1" applyAlignment="1">
      <alignment horizontal="center"/>
    </xf>
    <xf numFmtId="2" fontId="46" fillId="0" borderId="10" xfId="0" applyNumberFormat="1" applyFont="1" applyBorder="1" applyAlignment="1">
      <alignment/>
    </xf>
    <xf numFmtId="0" fontId="81" fillId="0" borderId="10" xfId="0" applyFont="1" applyBorder="1" applyAlignment="1">
      <alignment horizontal="left" vertical="center"/>
    </xf>
    <xf numFmtId="0" fontId="0" fillId="0" borderId="10" xfId="0" applyFill="1" applyBorder="1" applyAlignment="1">
      <alignment horizontal="left" vertical="center" wrapText="1"/>
    </xf>
    <xf numFmtId="0" fontId="0" fillId="0" borderId="0" xfId="0" applyAlignment="1">
      <alignment horizontal="left"/>
    </xf>
    <xf numFmtId="0" fontId="66" fillId="34" borderId="13" xfId="0" applyFont="1" applyFill="1" applyBorder="1" applyAlignment="1">
      <alignment horizontal="center"/>
    </xf>
    <xf numFmtId="0" fontId="66" fillId="34" borderId="16" xfId="0" applyFont="1" applyFill="1" applyBorder="1" applyAlignment="1">
      <alignment horizontal="center"/>
    </xf>
    <xf numFmtId="0" fontId="66" fillId="34" borderId="17" xfId="0" applyFont="1" applyFill="1" applyBorder="1" applyAlignment="1">
      <alignment horizontal="center"/>
    </xf>
    <xf numFmtId="0" fontId="66" fillId="34" borderId="18" xfId="0" applyFont="1" applyFill="1" applyBorder="1" applyAlignment="1">
      <alignment horizontal="center" wrapText="1"/>
    </xf>
    <xf numFmtId="0" fontId="66" fillId="34" borderId="11" xfId="0" applyFont="1" applyFill="1" applyBorder="1" applyAlignment="1">
      <alignment horizontal="center" wrapText="1"/>
    </xf>
    <xf numFmtId="0" fontId="66" fillId="34" borderId="19" xfId="0" applyFont="1" applyFill="1" applyBorder="1" applyAlignment="1">
      <alignment horizontal="center" wrapText="1"/>
    </xf>
    <xf numFmtId="0" fontId="0" fillId="0" borderId="0" xfId="0" applyBorder="1" applyAlignment="1">
      <alignment horizontal="left" vertical="top" wrapText="1"/>
    </xf>
    <xf numFmtId="0" fontId="66" fillId="33" borderId="10" xfId="0" applyFont="1" applyFill="1" applyBorder="1" applyAlignment="1">
      <alignment horizontal="center"/>
    </xf>
    <xf numFmtId="0" fontId="0" fillId="33" borderId="10" xfId="0" applyFill="1" applyBorder="1" applyAlignment="1">
      <alignment horizontal="center"/>
    </xf>
    <xf numFmtId="0" fontId="66" fillId="0" borderId="13" xfId="0" applyFont="1" applyBorder="1" applyAlignment="1">
      <alignment horizontal="center" wrapText="1"/>
    </xf>
    <xf numFmtId="0" fontId="66" fillId="0" borderId="16" xfId="0" applyFont="1" applyBorder="1" applyAlignment="1">
      <alignment horizontal="center" wrapText="1"/>
    </xf>
    <xf numFmtId="0" fontId="66" fillId="0" borderId="17" xfId="0" applyFont="1" applyBorder="1" applyAlignment="1">
      <alignment horizontal="center" wrapText="1"/>
    </xf>
    <xf numFmtId="0" fontId="66" fillId="0" borderId="15" xfId="0" applyFont="1" applyBorder="1" applyAlignment="1">
      <alignment horizontal="center"/>
    </xf>
    <xf numFmtId="0" fontId="66" fillId="0" borderId="20" xfId="0" applyFont="1" applyBorder="1" applyAlignment="1">
      <alignment horizontal="center"/>
    </xf>
    <xf numFmtId="0" fontId="0" fillId="0" borderId="11" xfId="0" applyBorder="1" applyAlignment="1">
      <alignment horizontal="left" vertical="top" wrapText="1"/>
    </xf>
    <xf numFmtId="0" fontId="12" fillId="0" borderId="0" xfId="0" applyFont="1" applyBorder="1" applyAlignment="1">
      <alignment horizontal="left" vertical="center"/>
    </xf>
    <xf numFmtId="0" fontId="70" fillId="0" borderId="0" xfId="0" applyFont="1" applyBorder="1" applyAlignment="1">
      <alignment horizontal="center" vertical="center" wrapText="1"/>
    </xf>
    <xf numFmtId="0" fontId="0" fillId="0" borderId="0" xfId="0" applyBorder="1" applyAlignment="1">
      <alignment horizontal="center" vertical="center" wrapText="1"/>
    </xf>
    <xf numFmtId="0" fontId="13" fillId="0" borderId="0" xfId="0" applyFont="1" applyBorder="1" applyAlignment="1">
      <alignment horizontal="left" vertical="center"/>
    </xf>
    <xf numFmtId="0" fontId="82" fillId="0" borderId="16" xfId="0" applyFont="1" applyBorder="1" applyAlignment="1">
      <alignment horizontal="center" vertical="top" wrapText="1"/>
    </xf>
    <xf numFmtId="0" fontId="83" fillId="0" borderId="0" xfId="0" applyFont="1" applyBorder="1" applyAlignment="1">
      <alignment horizontal="left" vertical="center"/>
    </xf>
    <xf numFmtId="0" fontId="69" fillId="0" borderId="0" xfId="0" applyFont="1" applyBorder="1" applyAlignment="1">
      <alignment horizontal="left" vertical="top" wrapText="1"/>
    </xf>
    <xf numFmtId="0" fontId="66" fillId="0" borderId="11" xfId="0" applyFont="1" applyBorder="1" applyAlignment="1">
      <alignment horizontal="left" vertical="top" wrapText="1"/>
    </xf>
    <xf numFmtId="0" fontId="82" fillId="0" borderId="10" xfId="0" applyFont="1" applyBorder="1" applyAlignment="1">
      <alignment horizontal="center" vertical="top" wrapText="1"/>
    </xf>
    <xf numFmtId="0" fontId="60" fillId="0" borderId="15" xfId="53" applyBorder="1" applyAlignment="1" applyProtection="1">
      <alignment wrapText="1"/>
      <protection/>
    </xf>
    <xf numFmtId="0" fontId="60" fillId="0" borderId="20" xfId="53"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933450</xdr:colOff>
      <xdr:row>123</xdr:row>
      <xdr:rowOff>190500</xdr:rowOff>
    </xdr:from>
    <xdr:to>
      <xdr:col>8</xdr:col>
      <xdr:colOff>314325</xdr:colOff>
      <xdr:row>123</xdr:row>
      <xdr:rowOff>190500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372350" y="36414075"/>
          <a:ext cx="46482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gnan.ac.in/naacdownload/4.2.2/2017-18/2017-18.pdf" TargetMode="External" /><Relationship Id="rId2" Type="http://schemas.openxmlformats.org/officeDocument/2006/relationships/hyperlink" Target="https://vignan.ac.in/naacdownload/4.2.2/2018-19/2018-19.pdf" TargetMode="External" /><Relationship Id="rId3" Type="http://schemas.openxmlformats.org/officeDocument/2006/relationships/hyperlink" Target="https://vignan.ac.in/naacdownload/4.2.2/2018-19/Library_MOU.pdf" TargetMode="External" /><Relationship Id="rId4" Type="http://schemas.openxmlformats.org/officeDocument/2006/relationships/hyperlink" Target="https://vignan.ac.in/naacdownload/4.2.2/2019-20/Library_MOU.pdf" TargetMode="External" /><Relationship Id="rId5" Type="http://schemas.openxmlformats.org/officeDocument/2006/relationships/hyperlink" Target="https://vignan.ac.in/naacdownload/4.2.2/2019-20/KNIMBUs.pdf" TargetMode="External" /><Relationship Id="rId6" Type="http://schemas.openxmlformats.org/officeDocument/2006/relationships/hyperlink" Target="https://vignan.ac.in/naacdownload/4.2.2/2017-18/Knimbus.pdf" TargetMode="External" /><Relationship Id="rId7" Type="http://schemas.openxmlformats.org/officeDocument/2006/relationships/hyperlink" Target="https://vignan.ac.in/naacdownload/4.2.2/2015-16/E%20Journals/EBSCO.pdf" TargetMode="External" /><Relationship Id="rId8" Type="http://schemas.openxmlformats.org/officeDocument/2006/relationships/hyperlink" Target="https://vignan.ac.in/naacdownload/4.2.2/2015-16/E%20Journals/J-Gate.pdf" TargetMode="External" /><Relationship Id="rId9" Type="http://schemas.openxmlformats.org/officeDocument/2006/relationships/hyperlink" Target="../Downloads/2015-16/E%20Books/E-books%20letter.pdf" TargetMode="External" /><Relationship Id="rId10" Type="http://schemas.openxmlformats.org/officeDocument/2006/relationships/hyperlink" Target="https://vignan.ac.in/naacdownload/4.2.2/2015-16/Jostor%20One%20time%20payment.pdf" TargetMode="External" /><Relationship Id="rId11" Type="http://schemas.openxmlformats.org/officeDocument/2006/relationships/hyperlink" Target="https://vignan.ac.in/naacdownload/4.2.2/2016-17/E%20Journals/IEL.pdf" TargetMode="External" /><Relationship Id="rId12" Type="http://schemas.openxmlformats.org/officeDocument/2006/relationships/hyperlink" Target="https://vignan.ac.in/naacdownload/4.2.2/2016-17/E%20Journals/Springer.pdf" TargetMode="External" /><Relationship Id="rId13" Type="http://schemas.openxmlformats.org/officeDocument/2006/relationships/hyperlink" Target="https://vignan.ac.in/naacdownload/4.2.2/2016-17/E%20Journals/ASCE.pdf" TargetMode="External" /><Relationship Id="rId14" Type="http://schemas.openxmlformats.org/officeDocument/2006/relationships/hyperlink" Target="https://vignan.ac.in/naacdownload/4.2.2/2016-17/E%20Journals/ASME.pdf" TargetMode="External" /><Relationship Id="rId15" Type="http://schemas.openxmlformats.org/officeDocument/2006/relationships/hyperlink" Target="https://vignan.ac.in/naacdownload/4.2.2/2016-17/E%20Journals/EBSCO.pdf" TargetMode="External" /><Relationship Id="rId16" Type="http://schemas.openxmlformats.org/officeDocument/2006/relationships/hyperlink" Target="https://vignan.ac.in/naacdownload/4.2.2/2016-17/E%20Sodh%20Sindhu%202017.pdf" TargetMode="External" /><Relationship Id="rId17" Type="http://schemas.openxmlformats.org/officeDocument/2006/relationships/hyperlink" Target="https://vignan.ac.in/naacdownload/4.2.2/2016-17/E%20Journals/JSTOR1.pdf" TargetMode="External" /><Relationship Id="rId18" Type="http://schemas.openxmlformats.org/officeDocument/2006/relationships/hyperlink" Target="https://vignan.ac.in/naacdownload/4.2.2/2017-18/E%20JOURNALS/IEEE.pdf" TargetMode="External" /><Relationship Id="rId19" Type="http://schemas.openxmlformats.org/officeDocument/2006/relationships/hyperlink" Target="https://vignan.ac.in/naacdownload/4.2.2/2017-18/E%20JOURNALS/Springer.pdf" TargetMode="External" /><Relationship Id="rId20" Type="http://schemas.openxmlformats.org/officeDocument/2006/relationships/hyperlink" Target="https://vignan.ac.in/naacdownload/4.2.2/2017-18/E%20JOURNALS/ASCE.pdf" TargetMode="External" /><Relationship Id="rId21" Type="http://schemas.openxmlformats.org/officeDocument/2006/relationships/hyperlink" Target="https://vignan.ac.in/naacdownload/4.2.2/2017-18/E%20JOURNALS/ASME.pdf" TargetMode="External" /><Relationship Id="rId22" Type="http://schemas.openxmlformats.org/officeDocument/2006/relationships/hyperlink" Target="https://vignan.ac.in/naacdownload/4.2.2/2017-18/E%20JOURNALS/EBSCO.pdf" TargetMode="External" /><Relationship Id="rId23" Type="http://schemas.openxmlformats.org/officeDocument/2006/relationships/hyperlink" Target="https://vignan.ac.in/naacdownload/4.2.2/2017-18/E%20JOURNALS/Science%20direct.pdf" TargetMode="External" /><Relationship Id="rId24" Type="http://schemas.openxmlformats.org/officeDocument/2006/relationships/hyperlink" Target="https://vignan.ac.in/naacdownload/4.2.2/2018-19/E%20Sodh%20Sindhu%202019.pdf" TargetMode="External" /><Relationship Id="rId25" Type="http://schemas.openxmlformats.org/officeDocument/2006/relationships/hyperlink" Target="https://vignan.ac.in/naacdownload/4.2.2/2019-20/E%20Sodh%20Sindhu2020.pdf" TargetMode="External" /><Relationship Id="rId26" Type="http://schemas.openxmlformats.org/officeDocument/2006/relationships/hyperlink" Target="https://vignan.ac.in/naacdownload/4.2.2/2017-18/E%20JOURNALS/JSTOR.pdf" TargetMode="External" /><Relationship Id="rId27" Type="http://schemas.openxmlformats.org/officeDocument/2006/relationships/hyperlink" Target="https://vignan.ac.in/naacdownload/4.2.2/2019-20/E%20journals/IEEE.pdf" TargetMode="External" /><Relationship Id="rId28" Type="http://schemas.openxmlformats.org/officeDocument/2006/relationships/hyperlink" Target="https://vignan.ac.in/naacdownload/4.2.2/2019-20/E%20journals/SPringer.pdf" TargetMode="External" /><Relationship Id="rId29" Type="http://schemas.openxmlformats.org/officeDocument/2006/relationships/hyperlink" Target="https://vignan.ac.in/naacdownload/4.2.2/2019-20/E%20journals/ASCE.pdf" TargetMode="External" /><Relationship Id="rId30" Type="http://schemas.openxmlformats.org/officeDocument/2006/relationships/hyperlink" Target="https://vignan.ac.in/naacdownload/4.2.2/2019-20/E%20journals/ASME.pdf" TargetMode="External" /><Relationship Id="rId31" Type="http://schemas.openxmlformats.org/officeDocument/2006/relationships/hyperlink" Target="https://vignan.ac.in/naacdownload/4.2.2/2019-20/E%20journals/EBSCO.pdf" TargetMode="External" /><Relationship Id="rId32" Type="http://schemas.openxmlformats.org/officeDocument/2006/relationships/hyperlink" Target="https://vignan.ac.in/naacdownload/4.2.2/2019-20/E%20journals/JSTOR.pdf" TargetMode="External" /><Relationship Id="rId33" Type="http://schemas.openxmlformats.org/officeDocument/2006/relationships/hyperlink" Target="https://vignan.ac.in/naacdownload/4.2.2/2019-20/Delnet%202019-20.pdf" TargetMode="External" /><Relationship Id="rId34" Type="http://schemas.openxmlformats.org/officeDocument/2006/relationships/hyperlink" Target="https://vignan.ac.in/naacdownload/4.2.2/2015-16/Delnet.pdf" TargetMode="External" /><Relationship Id="rId35" Type="http://schemas.openxmlformats.org/officeDocument/2006/relationships/hyperlink" Target="https://vignan.ac.in/naacdownload/4.2.2/2016-17/Delnet%202016-17.pdf" TargetMode="External" /><Relationship Id="rId36" Type="http://schemas.openxmlformats.org/officeDocument/2006/relationships/hyperlink" Target="https://vignan.ac.in/naacdownload/4.2.2/2017-18/E%20JOURNALS/cintelligence.pdf" TargetMode="External" /><Relationship Id="rId37" Type="http://schemas.openxmlformats.org/officeDocument/2006/relationships/hyperlink" Target="https://vignan.ac.in/naacdownload/4.2.2/2016-17/2016-17%20books%20bills.pdf" TargetMode="External" /><Relationship Id="rId38" Type="http://schemas.openxmlformats.org/officeDocument/2006/relationships/hyperlink" Target="https://vignan.ac.in/naacdownload/4.2.2/2017-18/17-18%20books%20bills.pdf" TargetMode="External" /><Relationship Id="rId39" Type="http://schemas.openxmlformats.org/officeDocument/2006/relationships/hyperlink" Target="https://vignan.ac.in/naacdownload/4.2.2/2019-20/Turnitin%202019.pdf" TargetMode="External" /><Relationship Id="rId40" Type="http://schemas.openxmlformats.org/officeDocument/2006/relationships/hyperlink" Target="https://vignan.ac.in/naacdownload/4.2.2/2018-19/Turntin%202018.pdf" TargetMode="External" /><Relationship Id="rId41" Type="http://schemas.openxmlformats.org/officeDocument/2006/relationships/hyperlink" Target="https://vignan.ac.in/naacdownload/4.2.2/2017-18/Turntin%202017.pdf" TargetMode="External" /><Relationship Id="rId42" Type="http://schemas.openxmlformats.org/officeDocument/2006/relationships/hyperlink" Target="https://vignan.ac.in/naacdownload/4.2.2/2016-17/2016-17%20Print%20Journals1.pdf" TargetMode="External" /><Relationship Id="rId43" Type="http://schemas.openxmlformats.org/officeDocument/2006/relationships/hyperlink" Target="https://vignan.ac.in/naacdownload/4.2.2/2018-19/2018-19%20Print%20Journals.pdf" TargetMode="External" /><Relationship Id="rId44" Type="http://schemas.openxmlformats.org/officeDocument/2006/relationships/hyperlink" Target="https://vignan.ac.in/naacdownload/4.2.2/2016-17/2016-17%20OTHERS.pdf" TargetMode="External" /><Relationship Id="rId45" Type="http://schemas.openxmlformats.org/officeDocument/2006/relationships/hyperlink" Target="https://vignan.ac.in/naacdownload/4.2.2/2017-18/2017-18%20OTHERS.pdf" TargetMode="External" /><Relationship Id="rId46" Type="http://schemas.openxmlformats.org/officeDocument/2006/relationships/hyperlink" Target="https://vignan.ac.in/naacdownload/4.2.2/2018-19/2018-19%20OTHERS.pdf" TargetMode="External" /><Relationship Id="rId47" Type="http://schemas.openxmlformats.org/officeDocument/2006/relationships/hyperlink" Target="https://vignan.ac.in/naacdownload/4.2.2/2015-16/E%20Journals/Springer.pdf" TargetMode="External" /><Relationship Id="rId48" Type="http://schemas.openxmlformats.org/officeDocument/2006/relationships/hyperlink" Target="https://vignan.ac.in/naacdownload/4.2.2/2015-16/E%20Journals/ASCE.pdf" TargetMode="External" /><Relationship Id="rId49" Type="http://schemas.openxmlformats.org/officeDocument/2006/relationships/hyperlink" Target="https://vignan.ac.in/naacdownload/4.2.2/2015-16/E%20Journals/ASME.pdf" TargetMode="External" /><Relationship Id="rId50" Type="http://schemas.openxmlformats.org/officeDocument/2006/relationships/hyperlink" Target="https://vignan.ac.in/naacdownload/4.2.2/2019-20/2019-20%20Journals%20List%20final.pdf" TargetMode="External" /><Relationship Id="rId51" Type="http://schemas.openxmlformats.org/officeDocument/2006/relationships/hyperlink" Target="https://vignan.ac.in/naacdownload/4.2.2/2017-18/2017-18%20Journals%20List%20final.pdf" TargetMode="External" /><Relationship Id="rId52" Type="http://schemas.openxmlformats.org/officeDocument/2006/relationships/hyperlink" Target="https://vignan.ac.in/naacdownload/4.2.2/2018-19/E%20journals/IEEE-2018-19.pdf" TargetMode="External" /><Relationship Id="rId53" Type="http://schemas.openxmlformats.org/officeDocument/2006/relationships/hyperlink" Target="https://vignan.ac.in/naacdownload/4.2.2/2018-19/E%20journals/Springer.pdf" TargetMode="External" /><Relationship Id="rId54" Type="http://schemas.openxmlformats.org/officeDocument/2006/relationships/hyperlink" Target="https://vignan.ac.in/naacdownload/4.2.2/2018-19/E%20journals/ASCE.pdf" TargetMode="External" /><Relationship Id="rId55" Type="http://schemas.openxmlformats.org/officeDocument/2006/relationships/hyperlink" Target="https://vignan.ac.in/naacdownload/4.2.2/2018-19/E%20journals/ASME.pdf" TargetMode="External" /><Relationship Id="rId56" Type="http://schemas.openxmlformats.org/officeDocument/2006/relationships/hyperlink" Target="https://vignan.ac.in/naacdownload/4.2.2/2018-19/E%20journals/EBSCO.pdf" TargetMode="External" /><Relationship Id="rId57" Type="http://schemas.openxmlformats.org/officeDocument/2006/relationships/hyperlink" Target="https://vignan.ac.in/naacdownload/4.2.2/2015-16/E-Soudh%20sindhu%20Receipt.pdf" TargetMode="External" /><Relationship Id="rId58" Type="http://schemas.openxmlformats.org/officeDocument/2006/relationships/hyperlink" Target="https://vignan.ac.in/naacdownload/4.2.2/2019-20/2019-20%20OTHERS.pdf" TargetMode="External" /><Relationship Id="rId59" Type="http://schemas.openxmlformats.org/officeDocument/2006/relationships/hyperlink" Target="https://vignan.ac.in/naacdownload/4.2.2/2018-19/E%20journals/JSTOR.pdf" TargetMode="External" /><Relationship Id="rId60" Type="http://schemas.openxmlformats.org/officeDocument/2006/relationships/hyperlink" Target="https://vignan.ac.in/naacdownload/4.2.2/2015-16/2015-16%20Print%20Journals.pdf" TargetMode="External" /><Relationship Id="rId61" Type="http://schemas.openxmlformats.org/officeDocument/2006/relationships/hyperlink" Target="https://vignan.ac.in/naacdownload/4.2.2/2015-16/E%20Journals/IEEE.pdf" TargetMode="External" /><Relationship Id="rId62" Type="http://schemas.openxmlformats.org/officeDocument/2006/relationships/hyperlink" Target="https://vignan.ac.in/naacdownload/4.2.2/2015-16/E%20Books/E-books%20letter.pdf" TargetMode="External" /><Relationship Id="rId63" Type="http://schemas.openxmlformats.org/officeDocument/2006/relationships/hyperlink" Target="https://vignan.ac.in/naacdownload/4.2.2/2015-16/2015-16%20Books%20Bills%20Final.pdf" TargetMode="External" /><Relationship Id="rId64" Type="http://schemas.openxmlformats.org/officeDocument/2006/relationships/hyperlink" Target="https://vignan.ac.in/naacdownload/4.2.2/2018-19/2018-19%20Books%20Bills%20Final.pdf" TargetMode="External" /><Relationship Id="rId65" Type="http://schemas.openxmlformats.org/officeDocument/2006/relationships/hyperlink" Target="https://vignan.ac.in/naacdownload/4.2.2/2019-20/2019-20%20Books%20Bills%20Final.pdf" TargetMode="External" /><Relationship Id="rId66" Type="http://schemas.openxmlformats.org/officeDocument/2006/relationships/hyperlink" Target="https://vignan.ac.in/naacdownload/4.2.2/2015-16/2015-16%20OTHERS.pdf" TargetMode="External" /><Relationship Id="rId67" Type="http://schemas.openxmlformats.org/officeDocument/2006/relationships/drawing" Target="../drawings/drawing1.xml" /><Relationship Id="rId68"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
  <sheetViews>
    <sheetView zoomScale="98" zoomScaleNormal="98" zoomScalePageLayoutView="0" workbookViewId="0" topLeftCell="A1">
      <selection activeCell="K8" sqref="K8"/>
    </sheetView>
  </sheetViews>
  <sheetFormatPr defaultColWidth="9.140625" defaultRowHeight="15"/>
  <cols>
    <col min="1" max="1" width="28.57421875" style="0" customWidth="1"/>
    <col min="2" max="2" width="17.28125" style="0" customWidth="1"/>
    <col min="3" max="4" width="26.00390625" style="0" customWidth="1"/>
    <col min="5" max="6" width="16.7109375" style="0" customWidth="1"/>
    <col min="7" max="7" width="28.57421875" style="0" customWidth="1"/>
    <col min="8" max="8" width="11.140625" style="0" customWidth="1"/>
  </cols>
  <sheetData>
    <row r="1" spans="1:8" ht="15">
      <c r="A1" s="5" t="s">
        <v>49</v>
      </c>
      <c r="B1" s="5"/>
      <c r="C1" s="5"/>
      <c r="D1" s="5"/>
      <c r="E1" s="5"/>
      <c r="F1" s="5"/>
      <c r="G1" s="5"/>
      <c r="H1" s="5"/>
    </row>
    <row r="2" spans="1:8" ht="15">
      <c r="A2" s="5" t="s">
        <v>3</v>
      </c>
      <c r="B2" s="5"/>
      <c r="C2" s="5"/>
      <c r="D2" s="5"/>
      <c r="E2" s="5"/>
      <c r="F2" s="5"/>
      <c r="G2" s="5"/>
      <c r="H2" s="5"/>
    </row>
    <row r="3" spans="1:8" ht="60">
      <c r="A3" s="3" t="s">
        <v>69</v>
      </c>
      <c r="B3" s="3" t="s">
        <v>70</v>
      </c>
      <c r="C3" s="3" t="s">
        <v>71</v>
      </c>
      <c r="D3" s="7" t="s">
        <v>102</v>
      </c>
      <c r="E3" s="7" t="s">
        <v>103</v>
      </c>
      <c r="F3" s="7" t="s">
        <v>104</v>
      </c>
      <c r="G3" s="8" t="s">
        <v>101</v>
      </c>
      <c r="H3" s="24" t="s">
        <v>73</v>
      </c>
    </row>
    <row r="4" spans="1:8" ht="15">
      <c r="A4" s="2"/>
      <c r="B4" s="2"/>
      <c r="C4" s="2"/>
      <c r="D4" s="2"/>
      <c r="E4" s="2"/>
      <c r="F4" s="2"/>
      <c r="G4" s="2"/>
      <c r="H4" s="2"/>
    </row>
    <row r="5" spans="1:8" ht="15">
      <c r="A5" s="2"/>
      <c r="B5" s="2"/>
      <c r="C5" s="2"/>
      <c r="D5" s="2"/>
      <c r="E5" s="2"/>
      <c r="F5" s="2"/>
      <c r="G5" s="2"/>
      <c r="H5" s="2"/>
    </row>
    <row r="6" spans="1:8" ht="15">
      <c r="A6" s="2"/>
      <c r="B6" s="2"/>
      <c r="C6" s="2"/>
      <c r="D6" s="2"/>
      <c r="E6" s="2"/>
      <c r="F6" s="2"/>
      <c r="G6" s="2"/>
      <c r="H6" s="2"/>
    </row>
    <row r="7" spans="1:8" ht="15">
      <c r="A7" s="2"/>
      <c r="B7" s="2"/>
      <c r="C7" s="2"/>
      <c r="D7" s="2"/>
      <c r="E7" s="2"/>
      <c r="F7" s="2"/>
      <c r="G7" s="2"/>
      <c r="H7" s="2"/>
    </row>
    <row r="8" spans="1:8" ht="15">
      <c r="A8" s="2"/>
      <c r="B8" s="2"/>
      <c r="C8" s="2"/>
      <c r="D8" s="2"/>
      <c r="E8" s="2"/>
      <c r="F8" s="2"/>
      <c r="G8" s="2"/>
      <c r="H8" s="2"/>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9"/>
  <sheetViews>
    <sheetView zoomScalePageLayoutView="0" workbookViewId="0" topLeftCell="A53">
      <selection activeCell="H3" sqref="H3"/>
    </sheetView>
  </sheetViews>
  <sheetFormatPr defaultColWidth="14.28125" defaultRowHeight="15"/>
  <cols>
    <col min="1" max="1" width="39.8515625" style="0" customWidth="1"/>
    <col min="2" max="2" width="26.28125" style="0" customWidth="1"/>
    <col min="3" max="3" width="14.28125" style="0" customWidth="1"/>
    <col min="4" max="6" width="21.8515625" style="0" customWidth="1"/>
    <col min="7" max="7" width="23.421875" style="0" customWidth="1"/>
    <col min="8" max="8" width="21.28125" style="0" customWidth="1"/>
  </cols>
  <sheetData>
    <row r="1" spans="1:18" ht="108.75" customHeight="1">
      <c r="A1" s="137" t="s">
        <v>93</v>
      </c>
      <c r="B1" s="137"/>
      <c r="C1" s="137"/>
      <c r="D1" s="137"/>
      <c r="E1" s="137"/>
      <c r="F1" s="137"/>
      <c r="G1" s="137"/>
      <c r="H1" s="137"/>
      <c r="I1" s="11"/>
      <c r="J1" s="11"/>
      <c r="K1" s="11"/>
      <c r="L1" s="11"/>
      <c r="M1" s="11"/>
      <c r="N1" s="11"/>
      <c r="O1" s="11"/>
      <c r="P1" s="11"/>
      <c r="Q1" s="11"/>
      <c r="R1" s="11"/>
    </row>
    <row r="2" spans="1:8" ht="75">
      <c r="A2" s="7" t="s">
        <v>31</v>
      </c>
      <c r="B2" s="3" t="s">
        <v>25</v>
      </c>
      <c r="C2" s="3" t="s">
        <v>13</v>
      </c>
      <c r="D2" s="3" t="s">
        <v>14</v>
      </c>
      <c r="E2" s="7" t="s">
        <v>115</v>
      </c>
      <c r="F2" s="7" t="s">
        <v>92</v>
      </c>
      <c r="G2" s="7" t="s">
        <v>91</v>
      </c>
      <c r="H2" s="8" t="s">
        <v>128</v>
      </c>
    </row>
    <row r="3" spans="1:8" ht="15">
      <c r="A3" s="2"/>
      <c r="B3" s="2"/>
      <c r="C3" s="2"/>
      <c r="D3" s="2"/>
      <c r="E3" s="2"/>
      <c r="F3" s="2"/>
      <c r="G3" s="2"/>
      <c r="H3" s="2"/>
    </row>
    <row r="4" spans="1:8" ht="15">
      <c r="A4" s="2"/>
      <c r="B4" s="2"/>
      <c r="C4" s="2"/>
      <c r="D4" s="2"/>
      <c r="E4" s="2"/>
      <c r="F4" s="2"/>
      <c r="G4" s="2"/>
      <c r="H4" s="2"/>
    </row>
    <row r="5" spans="1:8" ht="15">
      <c r="A5" s="2"/>
      <c r="B5" s="2"/>
      <c r="C5" s="2"/>
      <c r="D5" s="2"/>
      <c r="E5" s="2"/>
      <c r="F5" s="2"/>
      <c r="G5" s="2"/>
      <c r="H5" s="2"/>
    </row>
    <row r="6" spans="1:8" ht="15">
      <c r="A6" s="2"/>
      <c r="B6" s="2"/>
      <c r="C6" s="2"/>
      <c r="D6" s="2"/>
      <c r="E6" s="2"/>
      <c r="F6" s="2"/>
      <c r="G6" s="2"/>
      <c r="H6" s="2"/>
    </row>
    <row r="7" spans="1:8" ht="15">
      <c r="A7" s="2"/>
      <c r="B7" s="2"/>
      <c r="C7" s="2"/>
      <c r="D7" s="2"/>
      <c r="E7" s="2"/>
      <c r="F7" s="2"/>
      <c r="G7" s="2"/>
      <c r="H7" s="2"/>
    </row>
    <row r="8" spans="1:8" ht="15">
      <c r="A8" s="2"/>
      <c r="B8" s="2"/>
      <c r="C8" s="2"/>
      <c r="D8" s="2"/>
      <c r="E8" s="2"/>
      <c r="F8" s="2"/>
      <c r="G8" s="2"/>
      <c r="H8" s="2"/>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sheetData>
  <sheetProtection/>
  <mergeCells count="1">
    <mergeCell ref="A1:H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52">
      <selection activeCell="A3" sqref="A3:E3"/>
    </sheetView>
  </sheetViews>
  <sheetFormatPr defaultColWidth="21.00390625" defaultRowHeight="15"/>
  <sheetData>
    <row r="1" ht="15">
      <c r="A1" t="s">
        <v>16</v>
      </c>
    </row>
    <row r="2" ht="15">
      <c r="A2" t="s">
        <v>94</v>
      </c>
    </row>
    <row r="3" spans="1:7" ht="60" customHeight="1">
      <c r="A3" s="10" t="s">
        <v>51</v>
      </c>
      <c r="B3" s="10" t="s">
        <v>46</v>
      </c>
      <c r="C3" s="3" t="s">
        <v>18</v>
      </c>
      <c r="D3" s="7" t="s">
        <v>19</v>
      </c>
      <c r="E3" s="7" t="s">
        <v>20</v>
      </c>
      <c r="F3" s="18" t="s">
        <v>1</v>
      </c>
      <c r="G3" s="6"/>
    </row>
    <row r="4" spans="1:5" ht="15">
      <c r="A4" s="3"/>
      <c r="B4" s="3"/>
      <c r="C4" s="3"/>
      <c r="D4" s="3"/>
      <c r="E4" s="3"/>
    </row>
    <row r="5" spans="1:5" ht="15">
      <c r="A5" s="3"/>
      <c r="B5" s="3"/>
      <c r="C5" s="3"/>
      <c r="D5" s="3"/>
      <c r="E5" s="3"/>
    </row>
    <row r="6" spans="1:5" ht="15">
      <c r="A6" s="3"/>
      <c r="B6" s="3"/>
      <c r="C6" s="3"/>
      <c r="D6" s="3"/>
      <c r="E6" s="3"/>
    </row>
    <row r="7" spans="1:5" ht="15">
      <c r="A7" s="3"/>
      <c r="B7" s="3"/>
      <c r="C7" s="3"/>
      <c r="D7" s="3"/>
      <c r="E7" s="3"/>
    </row>
    <row r="8" spans="1:5" ht="15">
      <c r="A8" s="3"/>
      <c r="B8" s="3"/>
      <c r="C8" s="3"/>
      <c r="D8" s="3"/>
      <c r="E8" s="3"/>
    </row>
    <row r="9" spans="1:5" ht="15">
      <c r="A9" s="3"/>
      <c r="B9" s="3"/>
      <c r="C9" s="3"/>
      <c r="D9" s="3"/>
      <c r="E9" s="3"/>
    </row>
    <row r="10" spans="1:5" ht="15">
      <c r="A10" s="3"/>
      <c r="B10" s="3"/>
      <c r="C10" s="3"/>
      <c r="D10" s="3"/>
      <c r="E10" s="3"/>
    </row>
    <row r="11" spans="1:5" ht="15">
      <c r="A11" s="3"/>
      <c r="B11" s="3"/>
      <c r="C11" s="3"/>
      <c r="D11" s="3"/>
      <c r="E11" s="3"/>
    </row>
    <row r="12" spans="1:5" ht="15">
      <c r="A12" s="3"/>
      <c r="B12" s="3"/>
      <c r="C12" s="3"/>
      <c r="D12" s="3"/>
      <c r="E12" s="3"/>
    </row>
    <row r="13" spans="1:5" ht="15">
      <c r="A13" s="3"/>
      <c r="B13" s="3"/>
      <c r="C13" s="3"/>
      <c r="D13" s="3"/>
      <c r="E13" s="3"/>
    </row>
    <row r="14" spans="1:5" ht="15">
      <c r="A14" s="3"/>
      <c r="B14" s="3"/>
      <c r="C14" s="3"/>
      <c r="D14" s="3"/>
      <c r="E14" s="3"/>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23">
      <selection activeCell="A3" sqref="A3:IV3"/>
    </sheetView>
  </sheetViews>
  <sheetFormatPr defaultColWidth="9.140625" defaultRowHeight="15"/>
  <cols>
    <col min="1" max="1" width="76.8515625" style="0" customWidth="1"/>
    <col min="2" max="2" width="23.00390625" style="0" customWidth="1"/>
    <col min="3" max="3" width="25.57421875" style="0" customWidth="1"/>
    <col min="4" max="4" width="22.140625" style="0" customWidth="1"/>
    <col min="5" max="5" width="24.57421875" style="0" customWidth="1"/>
  </cols>
  <sheetData>
    <row r="1" spans="1:5" s="11" customFormat="1" ht="123.75" customHeight="1">
      <c r="A1" s="34" t="s">
        <v>77</v>
      </c>
      <c r="B1" s="34"/>
      <c r="C1" s="34"/>
      <c r="D1" s="34"/>
      <c r="E1" s="34"/>
    </row>
    <row r="2" spans="1:5" ht="64.5" customHeight="1">
      <c r="A2" s="8" t="s">
        <v>61</v>
      </c>
      <c r="B2" s="8" t="s">
        <v>62</v>
      </c>
      <c r="C2" s="8" t="s">
        <v>63</v>
      </c>
      <c r="D2" s="8" t="s">
        <v>64</v>
      </c>
      <c r="E2" s="8" t="s">
        <v>65</v>
      </c>
    </row>
    <row r="3" spans="1:5" s="31" customFormat="1" ht="15">
      <c r="A3" s="32"/>
      <c r="B3" s="32"/>
      <c r="C3" s="32"/>
      <c r="D3" s="32"/>
      <c r="E3" s="32"/>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21"/>
  <sheetViews>
    <sheetView zoomScalePageLayoutView="0" workbookViewId="0" topLeftCell="A28">
      <selection activeCell="C4" sqref="C4"/>
    </sheetView>
  </sheetViews>
  <sheetFormatPr defaultColWidth="27.8515625" defaultRowHeight="15"/>
  <sheetData>
    <row r="1" ht="15">
      <c r="A1" t="s">
        <v>75</v>
      </c>
    </row>
    <row r="2" spans="1:4" ht="45">
      <c r="A2" s="3" t="s">
        <v>0</v>
      </c>
      <c r="B2" s="3" t="s">
        <v>17</v>
      </c>
      <c r="C2" s="7" t="s">
        <v>22</v>
      </c>
      <c r="D2" s="7" t="s">
        <v>21</v>
      </c>
    </row>
    <row r="3" spans="1:4" ht="15">
      <c r="A3" s="2"/>
      <c r="B3" s="2"/>
      <c r="C3" s="2"/>
      <c r="D3" s="2"/>
    </row>
    <row r="4" spans="1:4" ht="15">
      <c r="A4" s="2"/>
      <c r="B4" s="2"/>
      <c r="C4" s="2"/>
      <c r="D4" s="2"/>
    </row>
    <row r="5" spans="1:4" ht="15">
      <c r="A5" s="2"/>
      <c r="B5" s="2"/>
      <c r="C5" s="2"/>
      <c r="D5" s="2"/>
    </row>
    <row r="6" spans="1:4" ht="15">
      <c r="A6" s="2"/>
      <c r="B6" s="2"/>
      <c r="C6" s="2"/>
      <c r="D6" s="2"/>
    </row>
    <row r="7" spans="1:4" ht="15">
      <c r="A7" s="2"/>
      <c r="B7" s="2"/>
      <c r="C7" s="2"/>
      <c r="D7" s="2"/>
    </row>
    <row r="8" spans="1:4" ht="15">
      <c r="A8" s="2"/>
      <c r="B8" s="2"/>
      <c r="C8" s="2"/>
      <c r="D8" s="2"/>
    </row>
    <row r="9" spans="1:4" ht="15">
      <c r="A9" s="2"/>
      <c r="B9" s="2"/>
      <c r="C9" s="2"/>
      <c r="D9" s="2"/>
    </row>
    <row r="10" spans="1:4" ht="15">
      <c r="A10" s="2"/>
      <c r="B10" s="2"/>
      <c r="C10" s="2"/>
      <c r="D10" s="2"/>
    </row>
    <row r="11" spans="1:4" ht="15">
      <c r="A11" s="2"/>
      <c r="B11" s="2"/>
      <c r="C11" s="2"/>
      <c r="D11" s="2"/>
    </row>
    <row r="12" spans="1:4" ht="15">
      <c r="A12" s="2"/>
      <c r="B12" s="2"/>
      <c r="C12" s="2"/>
      <c r="D12" s="2"/>
    </row>
    <row r="13" spans="1:4" ht="15">
      <c r="A13" s="2"/>
      <c r="B13" s="2"/>
      <c r="C13" s="2"/>
      <c r="D13" s="2"/>
    </row>
    <row r="14" spans="1:4" ht="15">
      <c r="A14" s="2"/>
      <c r="B14" s="2"/>
      <c r="C14" s="2"/>
      <c r="D14" s="2"/>
    </row>
    <row r="15" spans="1:4" ht="15">
      <c r="A15" s="2"/>
      <c r="B15" s="2"/>
      <c r="C15" s="2"/>
      <c r="D15" s="2"/>
    </row>
    <row r="16" spans="1:4" ht="15">
      <c r="A16" s="2"/>
      <c r="B16" s="2"/>
      <c r="C16" s="2"/>
      <c r="D16" s="2"/>
    </row>
    <row r="17" spans="1:4" ht="15">
      <c r="A17" s="2"/>
      <c r="B17" s="2"/>
      <c r="C17" s="2"/>
      <c r="D17" s="2"/>
    </row>
    <row r="18" spans="1:4" ht="15">
      <c r="A18" s="2"/>
      <c r="B18" s="2"/>
      <c r="C18" s="2"/>
      <c r="D18" s="2"/>
    </row>
    <row r="19" spans="1:4" ht="15">
      <c r="A19" s="2"/>
      <c r="B19" s="2"/>
      <c r="C19" s="2"/>
      <c r="D19" s="2"/>
    </row>
    <row r="20" spans="1:4" ht="15">
      <c r="A20" s="2"/>
      <c r="B20" s="2"/>
      <c r="C20" s="2"/>
      <c r="D20" s="2"/>
    </row>
    <row r="21" spans="1:4" ht="15">
      <c r="A21" s="2"/>
      <c r="B21" s="2"/>
      <c r="C21" s="2"/>
      <c r="D21" s="2"/>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18"/>
  <sheetViews>
    <sheetView zoomScalePageLayoutView="0" workbookViewId="0" topLeftCell="C28">
      <selection activeCell="D8" sqref="D8"/>
    </sheetView>
  </sheetViews>
  <sheetFormatPr defaultColWidth="17.28125" defaultRowHeight="15"/>
  <cols>
    <col min="1" max="1" width="21.421875" style="0" customWidth="1"/>
    <col min="2" max="4" width="17.28125" style="0" customWidth="1"/>
    <col min="5" max="5" width="29.57421875" style="0" customWidth="1"/>
    <col min="6" max="7" width="17.28125" style="0" customWidth="1"/>
    <col min="8" max="8" width="28.28125" style="0" customWidth="1"/>
  </cols>
  <sheetData>
    <row r="1" spans="1:3" ht="15">
      <c r="A1" t="s">
        <v>47</v>
      </c>
      <c r="C1" t="s">
        <v>95</v>
      </c>
    </row>
    <row r="2" spans="1:10" ht="15">
      <c r="A2" s="10" t="s">
        <v>23</v>
      </c>
      <c r="B2" s="10" t="s">
        <v>34</v>
      </c>
      <c r="C2" s="10" t="s">
        <v>43</v>
      </c>
      <c r="D2" s="10" t="s">
        <v>52</v>
      </c>
      <c r="E2" s="12" t="s">
        <v>44</v>
      </c>
      <c r="F2" s="10" t="s">
        <v>32</v>
      </c>
      <c r="G2" s="10" t="s">
        <v>45</v>
      </c>
      <c r="H2" s="12" t="s">
        <v>48</v>
      </c>
      <c r="I2" s="12" t="s">
        <v>35</v>
      </c>
      <c r="J2" s="7" t="s">
        <v>36</v>
      </c>
    </row>
    <row r="3" spans="1:10" ht="15">
      <c r="A3" s="3"/>
      <c r="B3" s="3"/>
      <c r="C3" s="3"/>
      <c r="D3" s="3"/>
      <c r="E3" s="3"/>
      <c r="F3" s="3"/>
      <c r="G3" s="2"/>
      <c r="H3" s="2"/>
      <c r="I3" s="2"/>
      <c r="J3" s="2"/>
    </row>
    <row r="4" spans="1:10" ht="15">
      <c r="A4" s="3"/>
      <c r="B4" s="3"/>
      <c r="C4" s="3"/>
      <c r="D4" s="3"/>
      <c r="E4" s="3"/>
      <c r="F4" s="3"/>
      <c r="G4" s="2"/>
      <c r="H4" s="2"/>
      <c r="I4" s="2"/>
      <c r="J4" s="2"/>
    </row>
    <row r="5" spans="1:10" ht="15">
      <c r="A5" s="3"/>
      <c r="B5" s="3"/>
      <c r="C5" s="3"/>
      <c r="D5" s="3"/>
      <c r="E5" s="3"/>
      <c r="F5" s="3"/>
      <c r="G5" s="2"/>
      <c r="H5" s="2"/>
      <c r="I5" s="2"/>
      <c r="J5" s="2"/>
    </row>
    <row r="6" spans="1:10" ht="15">
      <c r="A6" s="3"/>
      <c r="B6" s="3"/>
      <c r="C6" s="3"/>
      <c r="D6" s="3"/>
      <c r="E6" s="3"/>
      <c r="F6" s="3"/>
      <c r="G6" s="2"/>
      <c r="H6" s="2"/>
      <c r="I6" s="2"/>
      <c r="J6" s="2"/>
    </row>
    <row r="7" spans="1:10" ht="15">
      <c r="A7" s="3"/>
      <c r="B7" s="3"/>
      <c r="C7" s="3"/>
      <c r="D7" s="3"/>
      <c r="E7" s="3"/>
      <c r="F7" s="3"/>
      <c r="G7" s="2"/>
      <c r="H7" s="2"/>
      <c r="I7" s="2"/>
      <c r="J7" s="2"/>
    </row>
    <row r="8" spans="1:10" ht="15">
      <c r="A8" s="3"/>
      <c r="B8" s="3"/>
      <c r="C8" s="3"/>
      <c r="D8" s="3"/>
      <c r="E8" s="3"/>
      <c r="F8" s="3"/>
      <c r="G8" s="2"/>
      <c r="H8" s="2"/>
      <c r="I8" s="2"/>
      <c r="J8" s="2"/>
    </row>
    <row r="9" spans="1:10" ht="15">
      <c r="A9" s="3"/>
      <c r="B9" s="3"/>
      <c r="C9" s="3"/>
      <c r="D9" s="3"/>
      <c r="E9" s="3"/>
      <c r="F9" s="3"/>
      <c r="G9" s="2"/>
      <c r="H9" s="2"/>
      <c r="I9" s="2"/>
      <c r="J9" s="2"/>
    </row>
    <row r="10" spans="1:10" ht="15">
      <c r="A10" s="3"/>
      <c r="B10" s="3"/>
      <c r="C10" s="3"/>
      <c r="D10" s="3"/>
      <c r="E10" s="3"/>
      <c r="F10" s="3"/>
      <c r="G10" s="2"/>
      <c r="H10" s="2"/>
      <c r="I10" s="2"/>
      <c r="J10" s="2"/>
    </row>
    <row r="11" spans="1:10" ht="15">
      <c r="A11" s="3"/>
      <c r="B11" s="3"/>
      <c r="C11" s="3"/>
      <c r="D11" s="3"/>
      <c r="E11" s="3"/>
      <c r="F11" s="3"/>
      <c r="G11" s="2"/>
      <c r="H11" s="2"/>
      <c r="I11" s="2"/>
      <c r="J11" s="2"/>
    </row>
    <row r="12" spans="1:10" ht="15">
      <c r="A12" s="3"/>
      <c r="B12" s="3"/>
      <c r="C12" s="3"/>
      <c r="D12" s="3"/>
      <c r="E12" s="3"/>
      <c r="F12" s="3"/>
      <c r="G12" s="2"/>
      <c r="H12" s="2"/>
      <c r="I12" s="2"/>
      <c r="J12" s="2"/>
    </row>
    <row r="13" spans="1:10" ht="15">
      <c r="A13" s="3"/>
      <c r="B13" s="3"/>
      <c r="C13" s="3"/>
      <c r="D13" s="3"/>
      <c r="E13" s="3"/>
      <c r="F13" s="3"/>
      <c r="G13" s="2"/>
      <c r="H13" s="2"/>
      <c r="I13" s="2"/>
      <c r="J13" s="2"/>
    </row>
    <row r="14" spans="1:10" ht="15">
      <c r="A14" s="3"/>
      <c r="B14" s="3"/>
      <c r="C14" s="3"/>
      <c r="D14" s="3"/>
      <c r="E14" s="3"/>
      <c r="F14" s="3"/>
      <c r="G14" s="2"/>
      <c r="H14" s="2"/>
      <c r="I14" s="2"/>
      <c r="J14" s="2"/>
    </row>
    <row r="15" spans="1:10" ht="15">
      <c r="A15" s="3"/>
      <c r="B15" s="3"/>
      <c r="C15" s="3"/>
      <c r="D15" s="3"/>
      <c r="E15" s="3"/>
      <c r="F15" s="3"/>
      <c r="G15" s="2"/>
      <c r="H15" s="2"/>
      <c r="I15" s="2"/>
      <c r="J15" s="2"/>
    </row>
    <row r="16" spans="1:10" ht="15">
      <c r="A16" s="3"/>
      <c r="B16" s="3"/>
      <c r="C16" s="3"/>
      <c r="D16" s="3"/>
      <c r="E16" s="3"/>
      <c r="F16" s="3"/>
      <c r="G16" s="2"/>
      <c r="H16" s="2"/>
      <c r="I16" s="2"/>
      <c r="J16" s="2"/>
    </row>
    <row r="17" spans="1:10" ht="15">
      <c r="A17" s="3"/>
      <c r="B17" s="3"/>
      <c r="C17" s="3"/>
      <c r="D17" s="3"/>
      <c r="E17" s="3"/>
      <c r="F17" s="3"/>
      <c r="G17" s="2"/>
      <c r="H17" s="2"/>
      <c r="I17" s="2"/>
      <c r="J17" s="2"/>
    </row>
    <row r="18" spans="1:10" ht="15">
      <c r="A18" s="3"/>
      <c r="B18" s="3"/>
      <c r="C18" s="3"/>
      <c r="D18" s="3"/>
      <c r="E18" s="3"/>
      <c r="F18" s="3"/>
      <c r="G18" s="2"/>
      <c r="H18" s="2"/>
      <c r="I18" s="2"/>
      <c r="J18" s="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13"/>
  <sheetViews>
    <sheetView zoomScale="115" zoomScaleNormal="115" zoomScalePageLayoutView="0" workbookViewId="0" topLeftCell="A22">
      <selection activeCell="E2" sqref="E2"/>
    </sheetView>
  </sheetViews>
  <sheetFormatPr defaultColWidth="24.7109375" defaultRowHeight="15"/>
  <sheetData>
    <row r="1" ht="15">
      <c r="A1" t="s">
        <v>76</v>
      </c>
    </row>
    <row r="2" spans="1:4" s="11" customFormat="1" ht="75">
      <c r="A2" s="7" t="s">
        <v>116</v>
      </c>
      <c r="B2" s="7" t="s">
        <v>24</v>
      </c>
      <c r="C2" s="7" t="s">
        <v>117</v>
      </c>
      <c r="D2" s="7" t="s">
        <v>118</v>
      </c>
    </row>
    <row r="3" spans="1:4" ht="15">
      <c r="A3" s="2"/>
      <c r="B3" s="2"/>
      <c r="C3" s="2"/>
      <c r="D3" s="2"/>
    </row>
    <row r="4" spans="1:4" ht="15">
      <c r="A4" s="2"/>
      <c r="B4" s="2"/>
      <c r="C4" s="2"/>
      <c r="D4" s="2"/>
    </row>
    <row r="5" spans="1:4" ht="15">
      <c r="A5" s="2"/>
      <c r="B5" s="2"/>
      <c r="C5" s="2"/>
      <c r="D5" s="2"/>
    </row>
    <row r="6" spans="1:4" ht="15">
      <c r="A6" s="2"/>
      <c r="B6" s="2"/>
      <c r="C6" s="2"/>
      <c r="D6" s="2"/>
    </row>
    <row r="7" spans="1:4" ht="15">
      <c r="A7" s="2"/>
      <c r="B7" s="2"/>
      <c r="C7" s="2"/>
      <c r="D7" s="2"/>
    </row>
    <row r="8" spans="1:4" ht="15">
      <c r="A8" s="2"/>
      <c r="B8" s="2"/>
      <c r="C8" s="2"/>
      <c r="D8" s="2"/>
    </row>
    <row r="9" spans="1:4" ht="15">
      <c r="A9" s="2"/>
      <c r="B9" s="2"/>
      <c r="C9" s="2"/>
      <c r="D9" s="2"/>
    </row>
    <row r="10" spans="1:4" ht="15">
      <c r="A10" s="2"/>
      <c r="B10" s="2"/>
      <c r="C10" s="2"/>
      <c r="D10" s="2"/>
    </row>
    <row r="11" spans="1:4" ht="15">
      <c r="A11" s="2"/>
      <c r="B11" s="2"/>
      <c r="C11" s="2"/>
      <c r="D11" s="2"/>
    </row>
    <row r="12" spans="1:4" ht="15">
      <c r="A12" s="2"/>
      <c r="B12" s="2"/>
      <c r="C12" s="2"/>
      <c r="D12" s="2"/>
    </row>
    <row r="13" spans="1:4" ht="15">
      <c r="A13" s="2"/>
      <c r="B13" s="2"/>
      <c r="C13" s="2"/>
      <c r="D13" s="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62"/>
  <sheetViews>
    <sheetView tabSelected="1" zoomScalePageLayoutView="0" workbookViewId="0" topLeftCell="A1">
      <selection activeCell="H2" sqref="H2"/>
    </sheetView>
  </sheetViews>
  <sheetFormatPr defaultColWidth="23.8515625" defaultRowHeight="15"/>
  <cols>
    <col min="1" max="1" width="24.7109375" style="0" customWidth="1"/>
    <col min="2" max="2" width="23.140625" style="0" customWidth="1"/>
    <col min="3" max="3" width="14.140625" style="95" customWidth="1"/>
    <col min="4" max="4" width="16.57421875" style="0" customWidth="1"/>
    <col min="5" max="5" width="18.00390625" style="0" customWidth="1"/>
    <col min="6" max="6" width="40.28125" style="0" customWidth="1"/>
    <col min="7" max="7" width="14.8515625" style="0" customWidth="1"/>
  </cols>
  <sheetData>
    <row r="1" spans="1:7" s="1" customFormat="1" ht="48" customHeight="1">
      <c r="A1" s="144" t="s">
        <v>119</v>
      </c>
      <c r="B1" s="144"/>
      <c r="C1" s="144"/>
      <c r="D1" s="144"/>
      <c r="E1" s="144"/>
      <c r="F1" s="144"/>
      <c r="G1" s="25"/>
    </row>
    <row r="2" spans="1:7" s="1" customFormat="1" ht="48" customHeight="1">
      <c r="A2" s="145" t="s">
        <v>78</v>
      </c>
      <c r="B2" s="145"/>
      <c r="C2" s="145"/>
      <c r="D2" s="145"/>
      <c r="E2" s="26"/>
      <c r="F2" s="26"/>
      <c r="G2" s="25"/>
    </row>
    <row r="3" spans="1:6" ht="17.25">
      <c r="A3" s="142" t="s">
        <v>264</v>
      </c>
      <c r="B3" s="142"/>
      <c r="C3" s="142"/>
      <c r="D3" s="142"/>
      <c r="E3" s="142"/>
      <c r="F3" s="142"/>
    </row>
    <row r="4" spans="1:6" ht="90">
      <c r="A4" s="21" t="s">
        <v>123</v>
      </c>
      <c r="B4" s="30" t="s">
        <v>126</v>
      </c>
      <c r="C4" s="89" t="s">
        <v>120</v>
      </c>
      <c r="D4" s="7" t="s">
        <v>121</v>
      </c>
      <c r="E4" s="7" t="s">
        <v>122</v>
      </c>
      <c r="F4" s="22" t="s">
        <v>73</v>
      </c>
    </row>
    <row r="5" spans="1:6" ht="30">
      <c r="A5" s="21" t="s">
        <v>125</v>
      </c>
      <c r="B5" s="82" t="s">
        <v>152</v>
      </c>
      <c r="C5" s="92">
        <v>0</v>
      </c>
      <c r="D5" s="117">
        <f>3878595/100000</f>
        <v>38.78595</v>
      </c>
      <c r="E5" s="117">
        <v>3878595</v>
      </c>
      <c r="F5" s="39" t="s">
        <v>267</v>
      </c>
    </row>
    <row r="6" spans="1:6" ht="15">
      <c r="A6" s="3" t="s">
        <v>124</v>
      </c>
      <c r="B6" s="36" t="s">
        <v>152</v>
      </c>
      <c r="C6" s="83">
        <v>0</v>
      </c>
      <c r="D6" s="40">
        <f>425725/100000</f>
        <v>4.25725</v>
      </c>
      <c r="E6" s="40">
        <v>425725</v>
      </c>
      <c r="F6" s="42" t="s">
        <v>246</v>
      </c>
    </row>
    <row r="7" spans="1:6" ht="15">
      <c r="A7" s="3" t="s">
        <v>96</v>
      </c>
      <c r="B7" s="36"/>
      <c r="C7" s="83"/>
      <c r="D7" s="36"/>
      <c r="E7" s="36"/>
      <c r="F7" s="2"/>
    </row>
    <row r="8" spans="1:6" ht="45">
      <c r="A8" s="113" t="s">
        <v>136</v>
      </c>
      <c r="B8" s="36" t="s">
        <v>172</v>
      </c>
      <c r="C8" s="83">
        <f>4098903/100000</f>
        <v>40.98903</v>
      </c>
      <c r="D8" s="36">
        <v>0</v>
      </c>
      <c r="E8" s="83">
        <v>4098903</v>
      </c>
      <c r="F8" s="38" t="s">
        <v>247</v>
      </c>
    </row>
    <row r="9" spans="1:6" ht="27.75" customHeight="1">
      <c r="A9" s="35" t="s">
        <v>155</v>
      </c>
      <c r="B9" s="36" t="s">
        <v>173</v>
      </c>
      <c r="C9" s="83">
        <f>1573731/100000</f>
        <v>15.73731</v>
      </c>
      <c r="D9" s="36">
        <v>0</v>
      </c>
      <c r="E9" s="83">
        <v>1573731</v>
      </c>
      <c r="F9" s="38" t="s">
        <v>248</v>
      </c>
    </row>
    <row r="10" spans="1:6" ht="30">
      <c r="A10" s="113" t="s">
        <v>132</v>
      </c>
      <c r="B10" s="36" t="s">
        <v>174</v>
      </c>
      <c r="C10" s="83">
        <f>502482/100000</f>
        <v>5.02482</v>
      </c>
      <c r="D10" s="36">
        <v>0</v>
      </c>
      <c r="E10" s="83">
        <v>502482</v>
      </c>
      <c r="F10" s="38" t="s">
        <v>249</v>
      </c>
    </row>
    <row r="11" spans="1:6" ht="45">
      <c r="A11" s="113" t="s">
        <v>133</v>
      </c>
      <c r="B11" s="36" t="s">
        <v>175</v>
      </c>
      <c r="C11" s="83">
        <f>389682/100000</f>
        <v>3.89682</v>
      </c>
      <c r="D11" s="36">
        <v>0</v>
      </c>
      <c r="E11" s="83">
        <v>389682</v>
      </c>
      <c r="F11" s="38" t="s">
        <v>250</v>
      </c>
    </row>
    <row r="12" spans="1:6" ht="30">
      <c r="A12" s="35" t="s">
        <v>134</v>
      </c>
      <c r="B12" s="36" t="s">
        <v>176</v>
      </c>
      <c r="C12" s="83">
        <f>288696/100000</f>
        <v>2.88696</v>
      </c>
      <c r="D12" s="36">
        <v>0</v>
      </c>
      <c r="E12" s="83">
        <v>288696</v>
      </c>
      <c r="F12" s="38" t="s">
        <v>251</v>
      </c>
    </row>
    <row r="13" spans="1:6" ht="15">
      <c r="A13" s="35" t="s">
        <v>179</v>
      </c>
      <c r="B13" s="36" t="s">
        <v>180</v>
      </c>
      <c r="C13" s="83">
        <f>147500/100000</f>
        <v>1.475</v>
      </c>
      <c r="D13" s="36">
        <v>0</v>
      </c>
      <c r="E13" s="83">
        <v>147500</v>
      </c>
      <c r="F13" s="38" t="s">
        <v>252</v>
      </c>
    </row>
    <row r="14" spans="1:6" ht="15">
      <c r="A14" s="3" t="s">
        <v>97</v>
      </c>
      <c r="B14" s="36"/>
      <c r="C14" s="83"/>
      <c r="D14" s="36"/>
      <c r="E14" s="83"/>
      <c r="F14" s="2"/>
    </row>
    <row r="15" spans="1:6" ht="15">
      <c r="A15" s="36" t="s">
        <v>137</v>
      </c>
      <c r="B15" s="115" t="s">
        <v>181</v>
      </c>
      <c r="C15" s="83">
        <v>0</v>
      </c>
      <c r="D15" s="36">
        <v>0</v>
      </c>
      <c r="E15" s="83">
        <v>0</v>
      </c>
      <c r="F15" s="2"/>
    </row>
    <row r="16" spans="1:6" ht="15">
      <c r="A16" s="36" t="s">
        <v>196</v>
      </c>
      <c r="B16" s="115" t="s">
        <v>181</v>
      </c>
      <c r="C16" s="83">
        <v>0</v>
      </c>
      <c r="D16" s="36">
        <v>0</v>
      </c>
      <c r="E16" s="83">
        <v>0</v>
      </c>
      <c r="F16" s="2"/>
    </row>
    <row r="17" spans="1:6" ht="15">
      <c r="A17" s="3" t="s">
        <v>98</v>
      </c>
      <c r="B17" s="36"/>
      <c r="C17" s="83"/>
      <c r="D17" s="36"/>
      <c r="E17" s="83"/>
      <c r="F17" s="38" t="s">
        <v>253</v>
      </c>
    </row>
    <row r="18" spans="1:6" ht="15">
      <c r="A18" s="36" t="s">
        <v>138</v>
      </c>
      <c r="B18" s="36" t="s">
        <v>177</v>
      </c>
      <c r="C18" s="83">
        <f>87877/100000</f>
        <v>0.87877</v>
      </c>
      <c r="D18" s="36">
        <v>0</v>
      </c>
      <c r="E18" s="83">
        <v>87877</v>
      </c>
      <c r="F18" s="38" t="s">
        <v>254</v>
      </c>
    </row>
    <row r="19" spans="1:6" ht="15">
      <c r="A19" s="3" t="s">
        <v>99</v>
      </c>
      <c r="B19" s="36" t="s">
        <v>191</v>
      </c>
      <c r="C19" s="83"/>
      <c r="D19" s="36"/>
      <c r="E19" s="83"/>
      <c r="F19" s="38" t="s">
        <v>255</v>
      </c>
    </row>
    <row r="20" spans="1:6" ht="15">
      <c r="A20" s="3" t="s">
        <v>100</v>
      </c>
      <c r="B20" s="36"/>
      <c r="C20" s="83"/>
      <c r="D20" s="36"/>
      <c r="E20" s="83"/>
      <c r="F20" s="2"/>
    </row>
    <row r="21" spans="1:6" ht="15">
      <c r="A21" s="36" t="s">
        <v>171</v>
      </c>
      <c r="B21" s="36" t="s">
        <v>178</v>
      </c>
      <c r="C21" s="83">
        <f>13570/100000</f>
        <v>0.1357</v>
      </c>
      <c r="D21" s="36">
        <v>0</v>
      </c>
      <c r="E21" s="83">
        <v>13570</v>
      </c>
      <c r="F21" s="38" t="s">
        <v>256</v>
      </c>
    </row>
    <row r="22" spans="1:6" ht="15">
      <c r="A22" s="116" t="s">
        <v>189</v>
      </c>
      <c r="B22" s="88" t="s">
        <v>186</v>
      </c>
      <c r="C22" s="83">
        <f>462489/100000</f>
        <v>4.62489</v>
      </c>
      <c r="D22" s="36">
        <v>0</v>
      </c>
      <c r="E22" s="83">
        <v>462489</v>
      </c>
      <c r="F22" s="38" t="s">
        <v>257</v>
      </c>
    </row>
    <row r="23" spans="1:6" ht="15">
      <c r="A23" s="13" t="s">
        <v>183</v>
      </c>
      <c r="B23" s="36"/>
      <c r="C23" s="83"/>
      <c r="D23" s="83">
        <f>1079238/100000</f>
        <v>10.79238</v>
      </c>
      <c r="E23" s="83">
        <v>1079238</v>
      </c>
      <c r="F23" s="38" t="s">
        <v>258</v>
      </c>
    </row>
    <row r="24" spans="1:6" ht="17.25">
      <c r="A24" s="142" t="s">
        <v>263</v>
      </c>
      <c r="B24" s="142"/>
      <c r="C24" s="142"/>
      <c r="D24" s="142"/>
      <c r="E24" s="142"/>
      <c r="F24" s="142"/>
    </row>
    <row r="25" spans="1:6" ht="90">
      <c r="A25" s="21" t="s">
        <v>123</v>
      </c>
      <c r="B25" s="30" t="s">
        <v>126</v>
      </c>
      <c r="C25" s="89" t="s">
        <v>120</v>
      </c>
      <c r="D25" s="7" t="s">
        <v>121</v>
      </c>
      <c r="E25" s="7" t="s">
        <v>122</v>
      </c>
      <c r="F25" s="22" t="s">
        <v>73</v>
      </c>
    </row>
    <row r="26" spans="1:6" ht="30">
      <c r="A26" s="21" t="s">
        <v>125</v>
      </c>
      <c r="B26" s="82" t="s">
        <v>152</v>
      </c>
      <c r="C26" s="93">
        <v>0</v>
      </c>
      <c r="D26" s="118">
        <f>3225096/100000</f>
        <v>32.25096</v>
      </c>
      <c r="E26" s="40">
        <v>3225096</v>
      </c>
      <c r="F26" s="39" t="s">
        <v>266</v>
      </c>
    </row>
    <row r="27" spans="1:6" ht="15">
      <c r="A27" s="3" t="s">
        <v>124</v>
      </c>
      <c r="B27" s="36" t="s">
        <v>152</v>
      </c>
      <c r="C27" s="94">
        <v>0</v>
      </c>
      <c r="D27" s="118">
        <f>406663/100000</f>
        <v>4.06663</v>
      </c>
      <c r="E27" s="40">
        <v>406663</v>
      </c>
      <c r="F27" s="38" t="s">
        <v>234</v>
      </c>
    </row>
    <row r="28" spans="1:6" ht="15">
      <c r="A28" s="3" t="s">
        <v>96</v>
      </c>
      <c r="B28" s="36"/>
      <c r="C28" s="94"/>
      <c r="D28" s="86"/>
      <c r="E28" s="36"/>
      <c r="F28" s="2"/>
    </row>
    <row r="29" spans="1:6" ht="45">
      <c r="A29" s="113" t="s">
        <v>136</v>
      </c>
      <c r="B29" s="36" t="s">
        <v>165</v>
      </c>
      <c r="C29" s="94">
        <f>3952370/100000</f>
        <v>39.5237</v>
      </c>
      <c r="D29" s="86">
        <v>0</v>
      </c>
      <c r="E29" s="36">
        <v>3952370</v>
      </c>
      <c r="F29" s="38" t="s">
        <v>235</v>
      </c>
    </row>
    <row r="30" spans="1:6" ht="15">
      <c r="A30" s="35" t="s">
        <v>155</v>
      </c>
      <c r="B30" s="36" t="s">
        <v>166</v>
      </c>
      <c r="C30" s="94">
        <f>1482383/100000</f>
        <v>14.82383</v>
      </c>
      <c r="D30" s="86">
        <v>0</v>
      </c>
      <c r="E30" s="36">
        <v>1482383</v>
      </c>
      <c r="F30" s="38" t="s">
        <v>236</v>
      </c>
    </row>
    <row r="31" spans="1:6" ht="30">
      <c r="A31" s="113" t="s">
        <v>132</v>
      </c>
      <c r="B31" s="36" t="s">
        <v>167</v>
      </c>
      <c r="C31" s="94">
        <f>261979/100000</f>
        <v>2.61979</v>
      </c>
      <c r="D31" s="86">
        <v>0</v>
      </c>
      <c r="E31" s="36">
        <v>261979</v>
      </c>
      <c r="F31" s="38" t="s">
        <v>237</v>
      </c>
    </row>
    <row r="32" spans="1:6" ht="45">
      <c r="A32" s="113" t="s">
        <v>133</v>
      </c>
      <c r="B32" s="36" t="s">
        <v>168</v>
      </c>
      <c r="C32" s="94">
        <f>218054/100000</f>
        <v>2.18054</v>
      </c>
      <c r="D32" s="86">
        <v>0</v>
      </c>
      <c r="E32" s="36">
        <v>218054</v>
      </c>
      <c r="F32" s="38" t="s">
        <v>238</v>
      </c>
    </row>
    <row r="33" spans="1:6" ht="30">
      <c r="A33" s="35" t="s">
        <v>134</v>
      </c>
      <c r="B33" s="36" t="s">
        <v>169</v>
      </c>
      <c r="C33" s="94">
        <f>292598/100000</f>
        <v>2.92598</v>
      </c>
      <c r="D33" s="86">
        <v>0</v>
      </c>
      <c r="E33" s="36">
        <v>292598</v>
      </c>
      <c r="F33" s="38" t="s">
        <v>239</v>
      </c>
    </row>
    <row r="34" spans="1:6" ht="15">
      <c r="A34" s="3" t="s">
        <v>97</v>
      </c>
      <c r="B34" s="36"/>
      <c r="C34" s="94"/>
      <c r="D34" s="86"/>
      <c r="E34" s="36"/>
      <c r="F34" s="2"/>
    </row>
    <row r="35" spans="1:6" ht="15">
      <c r="A35" s="36" t="s">
        <v>137</v>
      </c>
      <c r="B35" s="115" t="s">
        <v>181</v>
      </c>
      <c r="C35" s="94"/>
      <c r="D35" s="86"/>
      <c r="E35" s="36"/>
      <c r="F35" s="2"/>
    </row>
    <row r="36" spans="1:6" ht="15">
      <c r="A36" s="36" t="s">
        <v>196</v>
      </c>
      <c r="B36" s="115" t="s">
        <v>181</v>
      </c>
      <c r="C36" s="94"/>
      <c r="D36" s="86"/>
      <c r="E36" s="36"/>
      <c r="F36" s="2"/>
    </row>
    <row r="37" spans="1:6" ht="15">
      <c r="A37" s="3" t="s">
        <v>98</v>
      </c>
      <c r="B37" s="36"/>
      <c r="C37" s="94"/>
      <c r="D37" s="86"/>
      <c r="E37" s="36"/>
      <c r="F37" s="38" t="s">
        <v>240</v>
      </c>
    </row>
    <row r="38" spans="1:6" ht="15">
      <c r="A38" s="3" t="s">
        <v>138</v>
      </c>
      <c r="B38" s="36" t="s">
        <v>170</v>
      </c>
      <c r="C38" s="94">
        <f>87279/100000</f>
        <v>0.87279</v>
      </c>
      <c r="D38" s="86">
        <v>0</v>
      </c>
      <c r="E38" s="36">
        <v>87279</v>
      </c>
      <c r="F38" s="38" t="s">
        <v>241</v>
      </c>
    </row>
    <row r="39" spans="1:6" ht="15">
      <c r="A39" s="3" t="s">
        <v>99</v>
      </c>
      <c r="B39" s="36" t="s">
        <v>191</v>
      </c>
      <c r="C39" s="94"/>
      <c r="D39" s="86"/>
      <c r="E39" s="36"/>
      <c r="F39" s="38" t="s">
        <v>242</v>
      </c>
    </row>
    <row r="40" spans="1:6" ht="15">
      <c r="A40" s="3" t="s">
        <v>100</v>
      </c>
      <c r="B40" s="36"/>
      <c r="C40" s="94"/>
      <c r="D40" s="86"/>
      <c r="E40" s="36"/>
      <c r="F40" s="2"/>
    </row>
    <row r="41" spans="1:6" ht="15">
      <c r="A41" s="3" t="s">
        <v>171</v>
      </c>
      <c r="B41" s="36" t="s">
        <v>163</v>
      </c>
      <c r="C41" s="94">
        <f>13570/100000</f>
        <v>0.1357</v>
      </c>
      <c r="D41" s="86">
        <v>0</v>
      </c>
      <c r="E41" s="36">
        <v>13570</v>
      </c>
      <c r="F41" s="38" t="s">
        <v>243</v>
      </c>
    </row>
    <row r="42" spans="1:6" ht="15">
      <c r="A42" s="116" t="s">
        <v>189</v>
      </c>
      <c r="B42" s="87" t="s">
        <v>187</v>
      </c>
      <c r="C42" s="94">
        <f>403588/100000</f>
        <v>4.03588</v>
      </c>
      <c r="D42" s="86">
        <v>0</v>
      </c>
      <c r="E42" s="36">
        <v>403588</v>
      </c>
      <c r="F42" s="38" t="s">
        <v>244</v>
      </c>
    </row>
    <row r="43" spans="1:6" ht="15">
      <c r="A43" s="13" t="s">
        <v>183</v>
      </c>
      <c r="B43" s="36"/>
      <c r="C43" s="94">
        <v>0</v>
      </c>
      <c r="D43" s="94">
        <f>483139/100000</f>
        <v>4.83139</v>
      </c>
      <c r="E43" s="36">
        <v>483139</v>
      </c>
      <c r="F43" s="38" t="s">
        <v>245</v>
      </c>
    </row>
    <row r="44" spans="1:6" ht="17.25">
      <c r="A44" s="142" t="s">
        <v>161</v>
      </c>
      <c r="B44" s="142"/>
      <c r="C44" s="142"/>
      <c r="D44" s="142"/>
      <c r="E44" s="142"/>
      <c r="F44" s="142"/>
    </row>
    <row r="45" spans="1:6" ht="78" customHeight="1">
      <c r="A45" s="21" t="s">
        <v>123</v>
      </c>
      <c r="B45" s="30" t="s">
        <v>126</v>
      </c>
      <c r="C45" s="89" t="s">
        <v>120</v>
      </c>
      <c r="D45" s="7" t="s">
        <v>121</v>
      </c>
      <c r="E45" s="7" t="s">
        <v>122</v>
      </c>
      <c r="F45" s="22" t="s">
        <v>73</v>
      </c>
    </row>
    <row r="46" spans="1:6" ht="30">
      <c r="A46" s="21" t="s">
        <v>125</v>
      </c>
      <c r="B46" s="82" t="s">
        <v>152</v>
      </c>
      <c r="C46" s="111">
        <v>0</v>
      </c>
      <c r="D46" s="40">
        <f>1300524.43/100000</f>
        <v>13.0052443</v>
      </c>
      <c r="E46" s="40">
        <v>1300524.43</v>
      </c>
      <c r="F46" s="39" t="s">
        <v>221</v>
      </c>
    </row>
    <row r="47" spans="1:6" ht="15">
      <c r="A47" s="3" t="s">
        <v>124</v>
      </c>
      <c r="B47" s="36" t="s">
        <v>152</v>
      </c>
      <c r="C47" s="112">
        <v>0</v>
      </c>
      <c r="D47" s="40">
        <f>282289/100000</f>
        <v>2.82289</v>
      </c>
      <c r="E47" s="40">
        <v>282289</v>
      </c>
      <c r="F47" s="42" t="s">
        <v>222</v>
      </c>
    </row>
    <row r="48" spans="1:6" ht="15">
      <c r="A48" s="3" t="s">
        <v>96</v>
      </c>
      <c r="B48" s="36"/>
      <c r="C48" s="83"/>
      <c r="D48" s="36"/>
      <c r="E48" s="36"/>
      <c r="F48" s="2"/>
    </row>
    <row r="49" spans="1:6" ht="45">
      <c r="A49" s="113" t="s">
        <v>136</v>
      </c>
      <c r="B49" s="36" t="s">
        <v>162</v>
      </c>
      <c r="C49" s="83">
        <f>2810050/100000</f>
        <v>28.1005</v>
      </c>
      <c r="D49" s="36">
        <v>0</v>
      </c>
      <c r="E49" s="36">
        <v>2810050</v>
      </c>
      <c r="F49" s="38" t="s">
        <v>223</v>
      </c>
    </row>
    <row r="50" spans="1:6" ht="15">
      <c r="A50" s="35" t="s">
        <v>155</v>
      </c>
      <c r="B50" s="36" t="s">
        <v>194</v>
      </c>
      <c r="C50" s="83">
        <f>1371151/100000</f>
        <v>13.71151</v>
      </c>
      <c r="D50" s="36">
        <v>0</v>
      </c>
      <c r="E50" s="36">
        <v>1371151</v>
      </c>
      <c r="F50" s="38" t="s">
        <v>224</v>
      </c>
    </row>
    <row r="51" spans="1:6" ht="30">
      <c r="A51" s="113" t="s">
        <v>132</v>
      </c>
      <c r="B51" s="36" t="s">
        <v>195</v>
      </c>
      <c r="C51" s="83">
        <f>231952/100000</f>
        <v>2.31952</v>
      </c>
      <c r="D51" s="36">
        <v>0</v>
      </c>
      <c r="E51" s="36">
        <v>231952</v>
      </c>
      <c r="F51" s="38" t="s">
        <v>225</v>
      </c>
    </row>
    <row r="52" spans="1:6" ht="45">
      <c r="A52" s="113" t="s">
        <v>133</v>
      </c>
      <c r="B52" s="36" t="s">
        <v>192</v>
      </c>
      <c r="C52" s="83">
        <f>193050/100000</f>
        <v>1.9305</v>
      </c>
      <c r="D52" s="36">
        <v>0</v>
      </c>
      <c r="E52" s="36">
        <v>193050</v>
      </c>
      <c r="F52" s="38" t="s">
        <v>226</v>
      </c>
    </row>
    <row r="53" spans="1:6" ht="25.5" customHeight="1">
      <c r="A53" s="35" t="s">
        <v>134</v>
      </c>
      <c r="B53" s="36" t="s">
        <v>193</v>
      </c>
      <c r="C53" s="83">
        <f>264338/100000</f>
        <v>2.64338</v>
      </c>
      <c r="D53" s="36">
        <v>0</v>
      </c>
      <c r="E53" s="36">
        <v>264338</v>
      </c>
      <c r="F53" s="38" t="s">
        <v>227</v>
      </c>
    </row>
    <row r="54" spans="1:6" ht="25.5" customHeight="1">
      <c r="A54" s="121" t="s">
        <v>259</v>
      </c>
      <c r="B54" s="2" t="s">
        <v>198</v>
      </c>
      <c r="C54" s="83">
        <f>2296041/100000</f>
        <v>22.96041</v>
      </c>
      <c r="D54" s="36">
        <v>0</v>
      </c>
      <c r="E54" s="36">
        <v>2296041</v>
      </c>
      <c r="F54" s="38" t="s">
        <v>260</v>
      </c>
    </row>
    <row r="55" spans="1:6" ht="25.5" customHeight="1">
      <c r="A55" s="35" t="s">
        <v>179</v>
      </c>
      <c r="B55" s="36" t="s">
        <v>188</v>
      </c>
      <c r="C55" s="83">
        <f>147500/100000</f>
        <v>1.475</v>
      </c>
      <c r="D55" s="36">
        <v>0</v>
      </c>
      <c r="E55" s="36">
        <v>147500</v>
      </c>
      <c r="F55" s="38" t="s">
        <v>228</v>
      </c>
    </row>
    <row r="56" spans="1:6" ht="15">
      <c r="A56" s="3" t="s">
        <v>97</v>
      </c>
      <c r="B56" s="36"/>
      <c r="C56" s="83"/>
      <c r="D56" s="36"/>
      <c r="E56" s="36"/>
      <c r="F56" s="2"/>
    </row>
    <row r="57" spans="1:6" ht="15">
      <c r="A57" s="36" t="s">
        <v>137</v>
      </c>
      <c r="B57" s="115" t="s">
        <v>181</v>
      </c>
      <c r="C57" s="83"/>
      <c r="D57" s="36"/>
      <c r="E57" s="36"/>
      <c r="F57" s="2"/>
    </row>
    <row r="58" spans="1:6" ht="15">
      <c r="A58" s="36" t="s">
        <v>196</v>
      </c>
      <c r="B58" s="115" t="s">
        <v>181</v>
      </c>
      <c r="C58" s="83"/>
      <c r="D58" s="36"/>
      <c r="E58" s="36"/>
      <c r="F58" s="2"/>
    </row>
    <row r="59" spans="1:6" ht="15">
      <c r="A59" s="3" t="s">
        <v>98</v>
      </c>
      <c r="B59" s="115" t="s">
        <v>181</v>
      </c>
      <c r="C59" s="83"/>
      <c r="D59" s="36"/>
      <c r="E59" s="36"/>
      <c r="F59" s="38"/>
    </row>
    <row r="60" spans="1:6" ht="15">
      <c r="A60" s="36" t="s">
        <v>138</v>
      </c>
      <c r="B60" s="36" t="s">
        <v>190</v>
      </c>
      <c r="C60" s="83">
        <f>79410/100000</f>
        <v>0.7941</v>
      </c>
      <c r="D60" s="36"/>
      <c r="E60" s="36">
        <v>79410</v>
      </c>
      <c r="F60" s="38" t="s">
        <v>229</v>
      </c>
    </row>
    <row r="61" spans="1:6" ht="15">
      <c r="A61" s="36"/>
      <c r="B61" s="36"/>
      <c r="C61" s="83"/>
      <c r="D61" s="36"/>
      <c r="E61" s="36"/>
      <c r="F61" s="38"/>
    </row>
    <row r="62" spans="1:6" ht="15">
      <c r="A62" s="3" t="s">
        <v>99</v>
      </c>
      <c r="B62" s="36" t="s">
        <v>145</v>
      </c>
      <c r="C62" s="83"/>
      <c r="D62" s="36"/>
      <c r="E62" s="36"/>
      <c r="F62" s="2"/>
    </row>
    <row r="63" spans="1:6" ht="15">
      <c r="A63" s="3" t="s">
        <v>100</v>
      </c>
      <c r="B63" s="36"/>
      <c r="C63" s="83"/>
      <c r="D63" s="36"/>
      <c r="E63" s="36"/>
      <c r="F63" s="2"/>
    </row>
    <row r="64" spans="1:6" ht="15">
      <c r="A64" s="36" t="s">
        <v>139</v>
      </c>
      <c r="B64" s="36" t="s">
        <v>164</v>
      </c>
      <c r="C64" s="83">
        <f>11500/100000</f>
        <v>0.115</v>
      </c>
      <c r="D64" s="36">
        <v>0</v>
      </c>
      <c r="E64" s="36">
        <v>11500</v>
      </c>
      <c r="F64" s="38" t="s">
        <v>230</v>
      </c>
    </row>
    <row r="65" spans="1:6" ht="15">
      <c r="A65" s="36" t="s">
        <v>184</v>
      </c>
      <c r="B65" s="2" t="s">
        <v>185</v>
      </c>
      <c r="C65" s="83">
        <f>59000/100000</f>
        <v>0.59</v>
      </c>
      <c r="D65" s="36">
        <v>0</v>
      </c>
      <c r="E65" s="36">
        <v>59000</v>
      </c>
      <c r="F65" s="38" t="s">
        <v>231</v>
      </c>
    </row>
    <row r="66" spans="1:6" ht="15">
      <c r="A66" s="116" t="s">
        <v>189</v>
      </c>
      <c r="B66" s="2" t="s">
        <v>197</v>
      </c>
      <c r="C66" s="83">
        <f>414828/100000</f>
        <v>4.14828</v>
      </c>
      <c r="D66" s="36">
        <v>0</v>
      </c>
      <c r="E66" s="36">
        <v>414828</v>
      </c>
      <c r="F66" s="38" t="s">
        <v>232</v>
      </c>
    </row>
    <row r="67" spans="1:6" ht="15">
      <c r="A67" s="13" t="s">
        <v>183</v>
      </c>
      <c r="B67" s="36"/>
      <c r="C67" s="83">
        <v>0</v>
      </c>
      <c r="D67" s="83">
        <f>343320/100000</f>
        <v>3.4332</v>
      </c>
      <c r="E67" s="36">
        <v>343320</v>
      </c>
      <c r="F67" s="38" t="s">
        <v>233</v>
      </c>
    </row>
    <row r="68" spans="1:8" ht="17.25">
      <c r="A68" s="142" t="s">
        <v>262</v>
      </c>
      <c r="B68" s="142"/>
      <c r="C68" s="142"/>
      <c r="D68" s="142"/>
      <c r="E68" s="142"/>
      <c r="F68" s="142"/>
      <c r="H68" t="s">
        <v>1</v>
      </c>
    </row>
    <row r="69" spans="1:6" ht="90">
      <c r="A69" s="21" t="s">
        <v>123</v>
      </c>
      <c r="B69" s="30" t="s">
        <v>126</v>
      </c>
      <c r="C69" s="89" t="s">
        <v>120</v>
      </c>
      <c r="D69" s="7" t="s">
        <v>121</v>
      </c>
      <c r="E69" s="7" t="s">
        <v>122</v>
      </c>
      <c r="F69" s="22" t="s">
        <v>73</v>
      </c>
    </row>
    <row r="70" spans="1:6" ht="30">
      <c r="A70" s="21" t="s">
        <v>125</v>
      </c>
      <c r="B70" s="82"/>
      <c r="C70" s="92">
        <v>0</v>
      </c>
      <c r="D70" s="119">
        <f>2163250.11/100000</f>
        <v>21.6325011</v>
      </c>
      <c r="E70" s="119">
        <v>2163250.11</v>
      </c>
      <c r="F70" s="39" t="s">
        <v>210</v>
      </c>
    </row>
    <row r="71" spans="1:6" ht="15">
      <c r="A71" s="3" t="s">
        <v>124</v>
      </c>
      <c r="B71" s="82" t="s">
        <v>152</v>
      </c>
      <c r="C71" s="83">
        <v>0</v>
      </c>
      <c r="D71" s="119">
        <f>328318/100000</f>
        <v>3.28318</v>
      </c>
      <c r="E71" s="119">
        <v>328318</v>
      </c>
      <c r="F71" s="38" t="s">
        <v>211</v>
      </c>
    </row>
    <row r="72" spans="1:6" ht="15">
      <c r="A72" s="3" t="s">
        <v>96</v>
      </c>
      <c r="B72" s="36" t="s">
        <v>152</v>
      </c>
      <c r="C72" s="83"/>
      <c r="D72" s="36"/>
      <c r="E72" s="36"/>
      <c r="F72" s="2"/>
    </row>
    <row r="73" spans="1:6" ht="60" customHeight="1">
      <c r="A73" s="113" t="s">
        <v>136</v>
      </c>
      <c r="B73" s="36" t="s">
        <v>157</v>
      </c>
      <c r="C73" s="83">
        <f>3137538/100000</f>
        <v>31.37538</v>
      </c>
      <c r="D73" s="36">
        <v>0</v>
      </c>
      <c r="E73" s="83">
        <v>3137538</v>
      </c>
      <c r="F73" s="38" t="s">
        <v>212</v>
      </c>
    </row>
    <row r="74" spans="1:6" ht="15">
      <c r="A74" s="35" t="s">
        <v>155</v>
      </c>
      <c r="B74" s="36" t="s">
        <v>158</v>
      </c>
      <c r="C74" s="83">
        <f>1331220/100000</f>
        <v>13.3122</v>
      </c>
      <c r="D74" s="36">
        <v>0</v>
      </c>
      <c r="E74" s="83">
        <v>1331220</v>
      </c>
      <c r="F74" s="38" t="s">
        <v>213</v>
      </c>
    </row>
    <row r="75" spans="1:6" ht="30">
      <c r="A75" s="113" t="s">
        <v>132</v>
      </c>
      <c r="B75" s="36" t="s">
        <v>154</v>
      </c>
      <c r="C75" s="83">
        <f>263248/100000</f>
        <v>2.63248</v>
      </c>
      <c r="D75" s="36">
        <v>0</v>
      </c>
      <c r="E75" s="83">
        <v>265760</v>
      </c>
      <c r="F75" s="38" t="s">
        <v>214</v>
      </c>
    </row>
    <row r="76" spans="1:6" ht="45">
      <c r="A76" s="113" t="s">
        <v>133</v>
      </c>
      <c r="B76" s="36" t="s">
        <v>153</v>
      </c>
      <c r="C76" s="83">
        <f>219059/100000</f>
        <v>2.19059</v>
      </c>
      <c r="D76" s="36">
        <v>0</v>
      </c>
      <c r="E76" s="83">
        <v>221178</v>
      </c>
      <c r="F76" s="38" t="s">
        <v>215</v>
      </c>
    </row>
    <row r="77" spans="1:6" ht="30">
      <c r="A77" s="35" t="s">
        <v>134</v>
      </c>
      <c r="B77" s="36" t="s">
        <v>156</v>
      </c>
      <c r="C77" s="83">
        <f>311988/100000</f>
        <v>3.11988</v>
      </c>
      <c r="D77" s="36">
        <v>0</v>
      </c>
      <c r="E77" s="83">
        <v>311988</v>
      </c>
      <c r="F77" s="38" t="s">
        <v>216</v>
      </c>
    </row>
    <row r="78" spans="1:6" ht="15">
      <c r="A78" s="3" t="s">
        <v>97</v>
      </c>
      <c r="B78" s="36"/>
      <c r="C78" s="83"/>
      <c r="D78" s="36"/>
      <c r="E78" s="83"/>
      <c r="F78" s="2"/>
    </row>
    <row r="79" spans="1:5" ht="15.75">
      <c r="A79" s="36" t="s">
        <v>137</v>
      </c>
      <c r="B79" s="120" t="s">
        <v>181</v>
      </c>
      <c r="C79" s="83">
        <v>0</v>
      </c>
      <c r="D79" s="36">
        <v>0</v>
      </c>
      <c r="E79" s="83">
        <v>0</v>
      </c>
    </row>
    <row r="80" spans="1:6" ht="15.75">
      <c r="A80" s="36" t="s">
        <v>196</v>
      </c>
      <c r="B80" s="120" t="s">
        <v>181</v>
      </c>
      <c r="C80" s="83">
        <v>0</v>
      </c>
      <c r="D80" s="36">
        <v>0</v>
      </c>
      <c r="E80" s="83">
        <v>0</v>
      </c>
      <c r="F80" s="2"/>
    </row>
    <row r="81" spans="1:6" ht="15">
      <c r="A81" s="3" t="s">
        <v>98</v>
      </c>
      <c r="B81" s="36" t="s">
        <v>182</v>
      </c>
      <c r="C81" s="83">
        <f>10000/100000</f>
        <v>0.1</v>
      </c>
      <c r="D81" s="36">
        <v>0</v>
      </c>
      <c r="E81" s="83">
        <v>10000</v>
      </c>
      <c r="F81" s="38" t="s">
        <v>217</v>
      </c>
    </row>
    <row r="82" spans="1:6" ht="15">
      <c r="A82" s="36" t="s">
        <v>138</v>
      </c>
      <c r="B82" s="36" t="s">
        <v>159</v>
      </c>
      <c r="C82" s="83">
        <f>206718/100000</f>
        <v>2.06718</v>
      </c>
      <c r="D82" s="36">
        <v>0</v>
      </c>
      <c r="E82" s="83">
        <v>206718</v>
      </c>
      <c r="F82" s="38" t="s">
        <v>218</v>
      </c>
    </row>
    <row r="83" spans="1:6" ht="15">
      <c r="A83" s="3" t="s">
        <v>99</v>
      </c>
      <c r="B83" s="36" t="s">
        <v>145</v>
      </c>
      <c r="C83" s="83"/>
      <c r="D83" s="36"/>
      <c r="E83" s="83"/>
      <c r="F83" s="2"/>
    </row>
    <row r="84" spans="1:6" ht="15">
      <c r="A84" s="3" t="s">
        <v>100</v>
      </c>
      <c r="B84" s="36"/>
      <c r="C84" s="83"/>
      <c r="D84" s="36"/>
      <c r="E84" s="83"/>
      <c r="F84" s="2"/>
    </row>
    <row r="85" spans="1:6" ht="15">
      <c r="A85" s="36" t="s">
        <v>139</v>
      </c>
      <c r="B85" s="36" t="s">
        <v>160</v>
      </c>
      <c r="C85" s="83">
        <f>13139/100000</f>
        <v>0.13139</v>
      </c>
      <c r="D85" s="36">
        <v>0</v>
      </c>
      <c r="E85" s="83">
        <v>13139</v>
      </c>
      <c r="F85" s="38" t="s">
        <v>219</v>
      </c>
    </row>
    <row r="86" spans="1:6" ht="15">
      <c r="A86" s="13" t="s">
        <v>183</v>
      </c>
      <c r="B86" s="36"/>
      <c r="C86" s="83">
        <v>0</v>
      </c>
      <c r="D86" s="83">
        <f>354018/100000</f>
        <v>3.54018</v>
      </c>
      <c r="E86" s="83">
        <v>354018</v>
      </c>
      <c r="F86" s="38" t="s">
        <v>220</v>
      </c>
    </row>
    <row r="87" spans="1:7" s="1" customFormat="1" ht="17.25" customHeight="1">
      <c r="A87" s="146" t="s">
        <v>261</v>
      </c>
      <c r="B87" s="146"/>
      <c r="C87" s="146"/>
      <c r="D87" s="146"/>
      <c r="E87" s="146"/>
      <c r="F87" s="146"/>
      <c r="G87" s="25"/>
    </row>
    <row r="88" spans="1:6" ht="90">
      <c r="A88" s="21" t="s">
        <v>123</v>
      </c>
      <c r="B88" s="30" t="s">
        <v>127</v>
      </c>
      <c r="C88" s="89" t="s">
        <v>120</v>
      </c>
      <c r="D88" s="7" t="s">
        <v>121</v>
      </c>
      <c r="E88" s="7" t="s">
        <v>122</v>
      </c>
      <c r="F88" s="22" t="s">
        <v>73</v>
      </c>
    </row>
    <row r="89" spans="1:6" ht="15">
      <c r="A89" s="21" t="s">
        <v>125</v>
      </c>
      <c r="B89" s="82" t="s">
        <v>152</v>
      </c>
      <c r="C89" s="90">
        <v>0</v>
      </c>
      <c r="D89" s="114">
        <f>2100040/100000</f>
        <v>21.0004</v>
      </c>
      <c r="E89" s="114">
        <v>2100040</v>
      </c>
      <c r="F89" s="42" t="s">
        <v>265</v>
      </c>
    </row>
    <row r="90" spans="1:6" ht="15">
      <c r="A90" s="3" t="s">
        <v>124</v>
      </c>
      <c r="B90" s="36" t="s">
        <v>152</v>
      </c>
      <c r="C90" s="91">
        <v>0</v>
      </c>
      <c r="D90" s="40">
        <f>249609/100000</f>
        <v>2.49609</v>
      </c>
      <c r="E90" s="40">
        <v>249609</v>
      </c>
      <c r="F90" s="42" t="s">
        <v>199</v>
      </c>
    </row>
    <row r="91" spans="1:6" ht="15">
      <c r="A91" s="3" t="s">
        <v>96</v>
      </c>
      <c r="B91" s="36"/>
      <c r="C91" s="91"/>
      <c r="D91" s="36"/>
      <c r="E91" s="36"/>
      <c r="F91" s="2"/>
    </row>
    <row r="92" spans="1:6" ht="68.25" customHeight="1">
      <c r="A92" s="113" t="s">
        <v>136</v>
      </c>
      <c r="B92" s="36" t="s">
        <v>146</v>
      </c>
      <c r="C92" s="83">
        <f>2049063/100000</f>
        <v>20.49063</v>
      </c>
      <c r="D92" s="83">
        <v>0</v>
      </c>
      <c r="E92" s="83">
        <v>2049063</v>
      </c>
      <c r="F92" s="42" t="s">
        <v>200</v>
      </c>
    </row>
    <row r="93" spans="1:6" ht="15">
      <c r="A93" s="35" t="s">
        <v>135</v>
      </c>
      <c r="B93" s="36" t="s">
        <v>147</v>
      </c>
      <c r="C93" s="83">
        <f>1059189/100000</f>
        <v>10.59189</v>
      </c>
      <c r="D93" s="83">
        <v>0</v>
      </c>
      <c r="E93" s="83">
        <v>1059189</v>
      </c>
      <c r="F93" s="38" t="s">
        <v>201</v>
      </c>
    </row>
    <row r="94" spans="1:6" ht="28.5" customHeight="1">
      <c r="A94" s="113" t="s">
        <v>132</v>
      </c>
      <c r="B94" s="36" t="s">
        <v>150</v>
      </c>
      <c r="C94" s="83">
        <f>214867/100000</f>
        <v>2.14867</v>
      </c>
      <c r="D94" s="83">
        <v>0</v>
      </c>
      <c r="E94" s="83">
        <v>214867</v>
      </c>
      <c r="F94" s="38" t="s">
        <v>202</v>
      </c>
    </row>
    <row r="95" spans="1:6" ht="27" customHeight="1">
      <c r="A95" s="113" t="s">
        <v>133</v>
      </c>
      <c r="B95" s="36" t="s">
        <v>149</v>
      </c>
      <c r="C95" s="83">
        <f>178823/100000</f>
        <v>1.78823</v>
      </c>
      <c r="D95" s="83">
        <v>0</v>
      </c>
      <c r="E95" s="83">
        <v>178823</v>
      </c>
      <c r="F95" s="38" t="s">
        <v>203</v>
      </c>
    </row>
    <row r="96" spans="1:6" ht="33" customHeight="1">
      <c r="A96" s="35" t="s">
        <v>134</v>
      </c>
      <c r="B96" s="36" t="s">
        <v>148</v>
      </c>
      <c r="C96" s="83">
        <f>252177/100000</f>
        <v>2.52177</v>
      </c>
      <c r="D96" s="83">
        <v>0</v>
      </c>
      <c r="E96" s="83">
        <v>252177</v>
      </c>
      <c r="F96" s="38" t="s">
        <v>204</v>
      </c>
    </row>
    <row r="97" spans="1:6" ht="15">
      <c r="A97" s="36" t="s">
        <v>140</v>
      </c>
      <c r="B97" s="36" t="s">
        <v>141</v>
      </c>
      <c r="C97" s="83">
        <f>136800/100000</f>
        <v>1.368</v>
      </c>
      <c r="D97" s="83">
        <v>0</v>
      </c>
      <c r="E97" s="83">
        <v>136800</v>
      </c>
      <c r="F97" s="38" t="s">
        <v>205</v>
      </c>
    </row>
    <row r="98" spans="1:6" ht="15">
      <c r="A98" s="3" t="s">
        <v>97</v>
      </c>
      <c r="B98" s="36"/>
      <c r="C98" s="83"/>
      <c r="D98" s="83"/>
      <c r="E98" s="83"/>
      <c r="F98" s="2"/>
    </row>
    <row r="99" spans="1:6" ht="15">
      <c r="A99" s="36" t="s">
        <v>137</v>
      </c>
      <c r="B99" s="2" t="s">
        <v>143</v>
      </c>
      <c r="C99" s="83">
        <f>450118/100000</f>
        <v>4.50118</v>
      </c>
      <c r="D99" s="83">
        <v>0</v>
      </c>
      <c r="E99" s="83">
        <v>450118</v>
      </c>
      <c r="F99" s="147" t="s">
        <v>206</v>
      </c>
    </row>
    <row r="100" spans="1:6" ht="15">
      <c r="A100" s="36" t="s">
        <v>196</v>
      </c>
      <c r="B100" s="36" t="s">
        <v>143</v>
      </c>
      <c r="C100" s="83">
        <f>826794/100000</f>
        <v>8.26794</v>
      </c>
      <c r="D100" s="83">
        <v>0</v>
      </c>
      <c r="E100" s="83">
        <v>826794</v>
      </c>
      <c r="F100" s="148"/>
    </row>
    <row r="101" spans="1:6" ht="15">
      <c r="A101" s="3" t="s">
        <v>98</v>
      </c>
      <c r="B101" s="36" t="s">
        <v>144</v>
      </c>
      <c r="C101" s="83">
        <f>5000/100000</f>
        <v>0.05</v>
      </c>
      <c r="D101" s="83">
        <v>0</v>
      </c>
      <c r="E101" s="83">
        <v>5000</v>
      </c>
      <c r="F101" s="42" t="s">
        <v>207</v>
      </c>
    </row>
    <row r="102" spans="1:6" ht="15">
      <c r="A102" s="36" t="s">
        <v>138</v>
      </c>
      <c r="B102" s="36" t="s">
        <v>151</v>
      </c>
      <c r="C102" s="40">
        <f>263443/100000</f>
        <v>2.63443</v>
      </c>
      <c r="D102" s="40">
        <v>0</v>
      </c>
      <c r="E102" s="40">
        <v>263443</v>
      </c>
      <c r="F102" s="38" t="s">
        <v>208</v>
      </c>
    </row>
    <row r="103" spans="1:6" ht="15">
      <c r="A103" s="3" t="s">
        <v>99</v>
      </c>
      <c r="B103" s="36" t="s">
        <v>145</v>
      </c>
      <c r="C103" s="83"/>
      <c r="D103" s="36"/>
      <c r="E103" s="36"/>
      <c r="F103" s="2"/>
    </row>
    <row r="104" spans="1:6" ht="15">
      <c r="A104" s="3" t="s">
        <v>100</v>
      </c>
      <c r="B104" s="36"/>
      <c r="C104" s="83"/>
      <c r="D104" s="36"/>
      <c r="E104" s="36"/>
      <c r="F104" s="2"/>
    </row>
    <row r="105" spans="1:6" ht="15">
      <c r="A105" s="37" t="s">
        <v>139</v>
      </c>
      <c r="B105" s="84" t="s">
        <v>142</v>
      </c>
      <c r="C105" s="85">
        <f>15523/100000</f>
        <v>0.15523</v>
      </c>
      <c r="D105" s="85">
        <v>0</v>
      </c>
      <c r="E105" s="85">
        <v>15523</v>
      </c>
      <c r="F105" s="41" t="s">
        <v>209</v>
      </c>
    </row>
    <row r="106" spans="1:6" ht="15">
      <c r="A106" s="13" t="s">
        <v>183</v>
      </c>
      <c r="B106" s="36"/>
      <c r="C106" s="83"/>
      <c r="D106" s="83"/>
      <c r="E106" s="83">
        <v>643568</v>
      </c>
      <c r="F106" s="38" t="s">
        <v>268</v>
      </c>
    </row>
    <row r="108" spans="1:7" ht="15">
      <c r="A108" s="6"/>
      <c r="B108" s="6"/>
      <c r="C108" s="96"/>
      <c r="D108" s="6"/>
      <c r="E108" s="6"/>
      <c r="F108" s="6"/>
      <c r="G108" s="6"/>
    </row>
    <row r="109" spans="1:7" ht="15.75">
      <c r="A109" s="43"/>
      <c r="B109" s="6"/>
      <c r="C109" s="96"/>
      <c r="D109" s="6"/>
      <c r="E109" s="6"/>
      <c r="F109" s="6"/>
      <c r="G109" s="6"/>
    </row>
    <row r="110" spans="1:7" ht="15.75">
      <c r="A110" s="44"/>
      <c r="B110" s="45"/>
      <c r="C110" s="97"/>
      <c r="D110" s="45"/>
      <c r="E110" s="45"/>
      <c r="F110" s="45"/>
      <c r="G110" s="6"/>
    </row>
    <row r="111" spans="1:7" ht="15">
      <c r="A111" s="46"/>
      <c r="B111" s="47"/>
      <c r="C111" s="47"/>
      <c r="D111" s="47"/>
      <c r="E111" s="47"/>
      <c r="F111" s="47"/>
      <c r="G111" s="6"/>
    </row>
    <row r="112" spans="1:7" ht="15">
      <c r="A112" s="6"/>
      <c r="B112" s="6"/>
      <c r="C112" s="96"/>
      <c r="D112" s="6"/>
      <c r="E112" s="6"/>
      <c r="F112" s="6"/>
      <c r="G112" s="6"/>
    </row>
    <row r="113" spans="1:7" ht="15">
      <c r="A113" s="6"/>
      <c r="B113" s="6"/>
      <c r="C113" s="96"/>
      <c r="D113" s="6"/>
      <c r="E113" s="6"/>
      <c r="F113" s="6"/>
      <c r="G113" s="6"/>
    </row>
    <row r="114" spans="1:7" ht="15.75">
      <c r="A114" s="6"/>
      <c r="B114" s="6"/>
      <c r="C114" s="98"/>
      <c r="D114" s="48"/>
      <c r="E114" s="6"/>
      <c r="F114" s="6"/>
      <c r="G114" s="6"/>
    </row>
    <row r="115" spans="1:7" ht="15">
      <c r="A115" s="6"/>
      <c r="B115" s="6"/>
      <c r="C115" s="96"/>
      <c r="D115" s="6"/>
      <c r="E115" s="6"/>
      <c r="F115" s="6"/>
      <c r="G115" s="6"/>
    </row>
    <row r="116" spans="1:7" ht="15">
      <c r="A116" s="6"/>
      <c r="B116" s="6"/>
      <c r="C116" s="96"/>
      <c r="D116" s="6"/>
      <c r="E116" s="6"/>
      <c r="F116" s="6"/>
      <c r="G116" s="6"/>
    </row>
    <row r="117" spans="1:7" ht="15">
      <c r="A117" s="6"/>
      <c r="B117" s="6"/>
      <c r="C117" s="96"/>
      <c r="D117" s="6"/>
      <c r="E117" s="6"/>
      <c r="F117" s="6"/>
      <c r="G117" s="6"/>
    </row>
    <row r="118" spans="1:7" ht="15">
      <c r="A118" s="6"/>
      <c r="B118" s="6"/>
      <c r="C118" s="96"/>
      <c r="D118" s="6"/>
      <c r="E118" s="6"/>
      <c r="F118" s="6"/>
      <c r="G118" s="6"/>
    </row>
    <row r="119" spans="1:7" ht="15">
      <c r="A119" s="6"/>
      <c r="B119" s="6"/>
      <c r="C119" s="96"/>
      <c r="D119" s="6"/>
      <c r="E119" s="6"/>
      <c r="F119" s="6"/>
      <c r="G119" s="6"/>
    </row>
    <row r="120" spans="1:7" ht="15.75">
      <c r="A120" s="143"/>
      <c r="B120" s="143"/>
      <c r="C120" s="143"/>
      <c r="D120" s="143"/>
      <c r="E120" s="143"/>
      <c r="F120" s="6"/>
      <c r="G120" s="6"/>
    </row>
    <row r="121" spans="1:7" ht="15.75">
      <c r="A121" s="49"/>
      <c r="B121" s="49"/>
      <c r="C121" s="139"/>
      <c r="D121" s="140"/>
      <c r="E121" s="50"/>
      <c r="F121" s="6"/>
      <c r="G121" s="6"/>
    </row>
    <row r="122" spans="1:7" ht="15.75">
      <c r="A122" s="49"/>
      <c r="B122" s="49"/>
      <c r="C122" s="139"/>
      <c r="D122" s="140"/>
      <c r="E122" s="50"/>
      <c r="F122" s="6"/>
      <c r="G122" s="6"/>
    </row>
    <row r="123" spans="1:7" ht="15">
      <c r="A123" s="50"/>
      <c r="B123" s="50"/>
      <c r="C123" s="99"/>
      <c r="D123" s="50"/>
      <c r="E123" s="50"/>
      <c r="F123" s="6"/>
      <c r="G123" s="6"/>
    </row>
    <row r="124" spans="1:7" ht="15">
      <c r="A124" s="50"/>
      <c r="B124" s="51"/>
      <c r="C124" s="100"/>
      <c r="D124" s="51"/>
      <c r="E124" s="50"/>
      <c r="F124" s="52"/>
      <c r="G124" s="6"/>
    </row>
    <row r="125" spans="1:7" ht="15">
      <c r="A125" s="50"/>
      <c r="B125" s="50"/>
      <c r="C125" s="99"/>
      <c r="D125" s="50"/>
      <c r="E125" s="50"/>
      <c r="F125" s="6"/>
      <c r="G125" s="6"/>
    </row>
    <row r="126" spans="1:7" ht="15">
      <c r="A126" s="53"/>
      <c r="B126" s="54"/>
      <c r="C126" s="101"/>
      <c r="D126" s="55"/>
      <c r="E126" s="55"/>
      <c r="F126" s="6"/>
      <c r="G126" s="6"/>
    </row>
    <row r="127" spans="1:7" ht="15">
      <c r="A127" s="56"/>
      <c r="B127" s="57"/>
      <c r="C127" s="102"/>
      <c r="D127" s="53"/>
      <c r="E127" s="53"/>
      <c r="F127" s="6"/>
      <c r="G127" s="6"/>
    </row>
    <row r="128" spans="1:7" ht="15.75">
      <c r="A128" s="58"/>
      <c r="B128" s="59"/>
      <c r="C128" s="103"/>
      <c r="D128" s="61"/>
      <c r="E128" s="61"/>
      <c r="F128" s="62"/>
      <c r="G128" s="60"/>
    </row>
    <row r="129" spans="1:7" ht="15.75">
      <c r="A129" s="63"/>
      <c r="B129" s="64"/>
      <c r="C129" s="104"/>
      <c r="D129" s="63"/>
      <c r="E129" s="63"/>
      <c r="F129" s="65"/>
      <c r="G129" s="66"/>
    </row>
    <row r="130" spans="1:7" ht="15.75">
      <c r="A130" s="67"/>
      <c r="B130" s="68"/>
      <c r="C130" s="104"/>
      <c r="D130" s="63"/>
      <c r="E130" s="63"/>
      <c r="F130" s="65"/>
      <c r="G130" s="66"/>
    </row>
    <row r="131" spans="1:7" ht="15.75">
      <c r="A131" s="63"/>
      <c r="B131" s="68"/>
      <c r="C131" s="104"/>
      <c r="D131" s="63"/>
      <c r="E131" s="63"/>
      <c r="F131" s="65"/>
      <c r="G131" s="66"/>
    </row>
    <row r="132" spans="1:7" ht="15.75">
      <c r="A132" s="67"/>
      <c r="B132" s="68"/>
      <c r="C132" s="104"/>
      <c r="D132" s="63"/>
      <c r="E132" s="63"/>
      <c r="F132" s="65"/>
      <c r="G132" s="66"/>
    </row>
    <row r="133" spans="1:7" ht="15.75">
      <c r="A133" s="63"/>
      <c r="B133" s="68"/>
      <c r="C133" s="104"/>
      <c r="D133" s="63"/>
      <c r="E133" s="63"/>
      <c r="F133" s="65"/>
      <c r="G133" s="66"/>
    </row>
    <row r="134" spans="1:7" ht="15.75">
      <c r="A134" s="67"/>
      <c r="B134" s="68"/>
      <c r="C134" s="104"/>
      <c r="D134" s="63"/>
      <c r="E134" s="63"/>
      <c r="F134" s="65"/>
      <c r="G134" s="66"/>
    </row>
    <row r="135" spans="1:7" ht="15.75">
      <c r="A135" s="63"/>
      <c r="B135" s="68"/>
      <c r="C135" s="104"/>
      <c r="D135" s="63"/>
      <c r="E135" s="63"/>
      <c r="F135" s="65"/>
      <c r="G135" s="66"/>
    </row>
    <row r="136" spans="1:7" ht="15.75">
      <c r="A136" s="67"/>
      <c r="B136" s="68"/>
      <c r="C136" s="104"/>
      <c r="D136" s="63"/>
      <c r="E136" s="63"/>
      <c r="F136" s="65"/>
      <c r="G136" s="66"/>
    </row>
    <row r="137" spans="1:7" ht="15.75">
      <c r="A137" s="63"/>
      <c r="B137" s="68"/>
      <c r="C137" s="104"/>
      <c r="D137" s="63"/>
      <c r="E137" s="63"/>
      <c r="F137" s="65"/>
      <c r="G137" s="66"/>
    </row>
    <row r="138" spans="1:7" ht="15.75">
      <c r="A138" s="63"/>
      <c r="B138" s="68"/>
      <c r="C138" s="104"/>
      <c r="D138" s="63"/>
      <c r="E138" s="63"/>
      <c r="F138" s="65"/>
      <c r="G138" s="66"/>
    </row>
    <row r="139" spans="1:7" ht="15.75">
      <c r="A139" s="63"/>
      <c r="B139" s="68"/>
      <c r="C139" s="104"/>
      <c r="D139" s="63"/>
      <c r="E139" s="63"/>
      <c r="F139" s="65"/>
      <c r="G139" s="66"/>
    </row>
    <row r="140" spans="1:7" ht="15.75">
      <c r="A140" s="63"/>
      <c r="B140" s="68"/>
      <c r="C140" s="104"/>
      <c r="D140" s="63"/>
      <c r="E140" s="63"/>
      <c r="F140" s="65"/>
      <c r="G140" s="66"/>
    </row>
    <row r="141" spans="1:7" ht="15.75">
      <c r="A141" s="69"/>
      <c r="B141" s="69"/>
      <c r="C141" s="105"/>
      <c r="D141" s="70"/>
      <c r="E141" s="70"/>
      <c r="F141" s="70"/>
      <c r="G141" s="66"/>
    </row>
    <row r="142" spans="1:7" ht="15">
      <c r="A142" s="6"/>
      <c r="B142" s="6"/>
      <c r="C142" s="96"/>
      <c r="D142" s="6"/>
      <c r="E142" s="6"/>
      <c r="F142" s="6"/>
      <c r="G142" s="6"/>
    </row>
    <row r="143" spans="1:7" ht="15">
      <c r="A143" s="6"/>
      <c r="B143" s="6"/>
      <c r="C143" s="96"/>
      <c r="D143" s="6"/>
      <c r="E143" s="6"/>
      <c r="F143" s="6"/>
      <c r="G143" s="6"/>
    </row>
    <row r="144" spans="1:7" ht="15.75">
      <c r="A144" s="6"/>
      <c r="B144" s="6"/>
      <c r="C144" s="96"/>
      <c r="D144" s="71"/>
      <c r="E144" s="72"/>
      <c r="F144" s="6"/>
      <c r="G144" s="6"/>
    </row>
    <row r="145" spans="1:7" ht="18.75">
      <c r="A145" s="138"/>
      <c r="B145" s="138"/>
      <c r="C145" s="138"/>
      <c r="D145" s="138"/>
      <c r="E145" s="138"/>
      <c r="F145" s="6"/>
      <c r="G145" s="6"/>
    </row>
    <row r="146" spans="1:7" ht="15.75">
      <c r="A146" s="141"/>
      <c r="B146" s="141"/>
      <c r="C146" s="141"/>
      <c r="D146" s="141"/>
      <c r="E146" s="141"/>
      <c r="F146" s="6"/>
      <c r="G146" s="6"/>
    </row>
    <row r="147" spans="1:7" ht="15">
      <c r="A147" s="73"/>
      <c r="B147" s="73"/>
      <c r="C147" s="106"/>
      <c r="D147" s="73"/>
      <c r="E147" s="74"/>
      <c r="F147" s="6"/>
      <c r="G147" s="6"/>
    </row>
    <row r="148" spans="1:7" ht="18.75">
      <c r="A148" s="75"/>
      <c r="B148" s="76"/>
      <c r="C148" s="106"/>
      <c r="D148" s="73"/>
      <c r="E148" s="73"/>
      <c r="F148" s="6"/>
      <c r="G148" s="6"/>
    </row>
    <row r="149" spans="1:7" ht="18.75">
      <c r="A149" s="75"/>
      <c r="B149" s="76"/>
      <c r="C149" s="106"/>
      <c r="D149" s="73"/>
      <c r="E149" s="73"/>
      <c r="F149" s="6"/>
      <c r="G149" s="6"/>
    </row>
    <row r="150" spans="1:7" ht="18.75">
      <c r="A150" s="77"/>
      <c r="B150" s="78"/>
      <c r="C150" s="107"/>
      <c r="D150" s="6"/>
      <c r="E150" s="73"/>
      <c r="F150" s="6"/>
      <c r="G150" s="6"/>
    </row>
    <row r="151" spans="1:7" ht="18.75">
      <c r="A151" s="79"/>
      <c r="B151" s="80"/>
      <c r="C151" s="108"/>
      <c r="D151" s="6"/>
      <c r="E151" s="73"/>
      <c r="F151" s="6"/>
      <c r="G151" s="6"/>
    </row>
    <row r="152" spans="1:7" ht="18.75">
      <c r="A152" s="79"/>
      <c r="B152" s="80"/>
      <c r="C152" s="108"/>
      <c r="D152" s="6"/>
      <c r="E152" s="73"/>
      <c r="F152" s="6"/>
      <c r="G152" s="6"/>
    </row>
    <row r="153" spans="1:7" ht="18.75">
      <c r="A153" s="79"/>
      <c r="B153" s="80"/>
      <c r="C153" s="108"/>
      <c r="D153" s="6"/>
      <c r="E153" s="73"/>
      <c r="F153" s="6"/>
      <c r="G153" s="6"/>
    </row>
    <row r="154" spans="1:7" ht="18.75">
      <c r="A154" s="79"/>
      <c r="B154" s="80"/>
      <c r="C154" s="108"/>
      <c r="D154" s="6"/>
      <c r="E154" s="73"/>
      <c r="F154" s="6"/>
      <c r="G154" s="6"/>
    </row>
    <row r="155" spans="1:7" ht="18.75">
      <c r="A155" s="79"/>
      <c r="B155" s="80"/>
      <c r="C155" s="108"/>
      <c r="D155" s="6"/>
      <c r="E155" s="73"/>
      <c r="F155" s="6"/>
      <c r="G155" s="6"/>
    </row>
    <row r="156" spans="1:7" ht="18.75">
      <c r="A156" s="79"/>
      <c r="B156" s="80"/>
      <c r="C156" s="109"/>
      <c r="D156" s="6"/>
      <c r="E156" s="73"/>
      <c r="F156" s="6"/>
      <c r="G156" s="6"/>
    </row>
    <row r="157" spans="1:7" ht="18.75">
      <c r="A157" s="6"/>
      <c r="B157" s="81"/>
      <c r="C157" s="110"/>
      <c r="D157" s="6"/>
      <c r="E157" s="6"/>
      <c r="F157" s="6"/>
      <c r="G157" s="6"/>
    </row>
    <row r="158" spans="1:7" ht="15">
      <c r="A158" s="6"/>
      <c r="B158" s="6"/>
      <c r="C158" s="96"/>
      <c r="D158" s="6"/>
      <c r="E158" s="6"/>
      <c r="F158" s="6"/>
      <c r="G158" s="6"/>
    </row>
    <row r="159" spans="1:7" ht="15">
      <c r="A159" s="6"/>
      <c r="B159" s="6"/>
      <c r="C159" s="96"/>
      <c r="D159" s="6"/>
      <c r="E159" s="6"/>
      <c r="F159" s="6"/>
      <c r="G159" s="6"/>
    </row>
    <row r="160" spans="1:7" ht="15">
      <c r="A160" s="6"/>
      <c r="B160" s="6"/>
      <c r="C160" s="96"/>
      <c r="D160" s="6"/>
      <c r="E160" s="6"/>
      <c r="F160" s="6"/>
      <c r="G160" s="6"/>
    </row>
    <row r="161" spans="1:7" ht="15">
      <c r="A161" s="6"/>
      <c r="B161" s="6"/>
      <c r="C161" s="96"/>
      <c r="D161" s="6"/>
      <c r="E161" s="6"/>
      <c r="F161" s="6"/>
      <c r="G161" s="6"/>
    </row>
    <row r="162" spans="1:7" ht="15">
      <c r="A162" s="6"/>
      <c r="B162" s="6"/>
      <c r="C162" s="96"/>
      <c r="D162" s="6"/>
      <c r="E162" s="6"/>
      <c r="F162" s="6"/>
      <c r="G162" s="6"/>
    </row>
  </sheetData>
  <sheetProtection/>
  <mergeCells count="13">
    <mergeCell ref="A24:F24"/>
    <mergeCell ref="A3:F3"/>
    <mergeCell ref="A1:F1"/>
    <mergeCell ref="A2:D2"/>
    <mergeCell ref="A87:F87"/>
    <mergeCell ref="F99:F100"/>
    <mergeCell ref="A145:E145"/>
    <mergeCell ref="C122:D122"/>
    <mergeCell ref="C121:D121"/>
    <mergeCell ref="A146:E146"/>
    <mergeCell ref="A68:F68"/>
    <mergeCell ref="A44:F44"/>
    <mergeCell ref="A120:E120"/>
  </mergeCells>
  <hyperlinks>
    <hyperlink ref="F64" r:id="rId1" display="https://vignan.ac.in/naacdownload/4.2.2/2017-18\2017-18.pdf"/>
    <hyperlink ref="F41" r:id="rId2" display="https://vignan.ac.in/naacdownload/4.2.2/2018-19\2018-19.pdf"/>
    <hyperlink ref="F39" r:id="rId3" display="https://vignan.ac.in/naacdownload/4.2.2/2018-19\Library_MOU.pdf"/>
    <hyperlink ref="F19" r:id="rId4" display="https://vignan.ac.in/naacdownload/4.2.2/2019-20\Library_MOU.pdf"/>
    <hyperlink ref="F13" r:id="rId5" display="https://vignan.ac.in/naacdownload/4.2.2/2019-20\KNIMBUs.pdf"/>
    <hyperlink ref="F55" r:id="rId6" display="https://vignan.ac.in/naacdownload/4.2.2/2017-18\Knimbus.pdf"/>
    <hyperlink ref="F96" r:id="rId7" display="https://vignan.ac.in/naacdownload/4.2.2/2015-16\E Journals\EBSCO.pdf"/>
    <hyperlink ref="F97" r:id="rId8" display="https://vignan.ac.in/naacdownload/4.2.2/2015-16\E Journals\J-Gate.pdf"/>
    <hyperlink ref="F99:F100" r:id="rId9" display="2015-16\E Books\E-books letter.pdf"/>
    <hyperlink ref="F102" r:id="rId10" display="https://vignan.ac.in/naacdownload/4.2.2/2015-16\Jostor One time payment.pdf"/>
    <hyperlink ref="F73" r:id="rId11" display="https://vignan.ac.in/naacdownload/4.2.2/2016-17\E Journals\IEL.pdf"/>
    <hyperlink ref="F74" r:id="rId12" display="https://vignan.ac.in/naacdownload/4.2.2/2016-17\E Journals\Springer.pdf"/>
    <hyperlink ref="F75" r:id="rId13" display="https://vignan.ac.in/naacdownload/4.2.2/2016-17\E Journals\ASCE.pdf"/>
    <hyperlink ref="F76" r:id="rId14" display="https://vignan.ac.in/naacdownload/4.2.2/2016-17\E Journals\ASME.pdf"/>
    <hyperlink ref="F77" r:id="rId15" display="https://vignan.ac.in/naacdownload/4.2.2/2016-17\E Journals\EBSCO.pdf"/>
    <hyperlink ref="F81" r:id="rId16" display="https://vignan.ac.in/naacdownload/4.2.2/2016-17\E Sodh Sindhu 2017.pdf"/>
    <hyperlink ref="F82" r:id="rId17" display="https://vignan.ac.in/naacdownload/4.2.2/2016-17\E Journals\JSTOR1.pdf"/>
    <hyperlink ref="F49" r:id="rId18" display="https://vignan.ac.in/naacdownload/4.2.2/2017-18\E JOURNALS\IEEE.pdf"/>
    <hyperlink ref="F50" r:id="rId19" display="https://vignan.ac.in/naacdownload/4.2.2/2017-18\E JOURNALS\Springer.pdf"/>
    <hyperlink ref="F51" r:id="rId20" display="https://vignan.ac.in/naacdownload/4.2.2/2017-18\E JOURNALS\ASCE.pdf"/>
    <hyperlink ref="F52" r:id="rId21" display="https://vignan.ac.in/naacdownload/4.2.2/2017-18\E JOURNALS\ASME.pdf"/>
    <hyperlink ref="F53" r:id="rId22" display="https://vignan.ac.in/naacdownload/4.2.2/2017-18\E JOURNALS\EBSCO.pdf"/>
    <hyperlink ref="F54" r:id="rId23" display="https://vignan.ac.in/naacdownload/4.2.2/2017-18\E%20JOURNALS\Science%20direct.pdf"/>
    <hyperlink ref="F37" r:id="rId24" display="https://vignan.ac.in/naacdownload/4.2.2/2018-19\E Sodh Sindhu 2019.pdf"/>
    <hyperlink ref="F17" r:id="rId25" display="https://vignan.ac.in/naacdownload/4.2.2/2019-20\E Sodh Sindhu2020.pdf"/>
    <hyperlink ref="F60" r:id="rId26" display="https://vignan.ac.in/naacdownload/4.2.2/2017-18\E JOURNALS\JSTOR.pdf"/>
    <hyperlink ref="F8" r:id="rId27" display="https://vignan.ac.in/naacdownload/4.2.2/2019-20\E journals\IEEE.pdf"/>
    <hyperlink ref="F9" r:id="rId28" display="https://vignan.ac.in/naacdownload/4.2.2/2019-20\E journals\SPringer.pdf"/>
    <hyperlink ref="F10" r:id="rId29" display="https://vignan.ac.in/naacdownload/4.2.2/2019-20\E journals\ASCE.pdf"/>
    <hyperlink ref="F11" r:id="rId30" display="https://vignan.ac.in/naacdownload/4.2.2/2019-20\E journals\ASME.pdf"/>
    <hyperlink ref="F12" r:id="rId31" display="https://vignan.ac.in/naacdownload/4.2.2/2019-20\E journals\EBSCO.pdf"/>
    <hyperlink ref="F18" r:id="rId32" display="https://vignan.ac.in/naacdownload/4.2.2/2019-20\E journals\JSTOR.pdf"/>
    <hyperlink ref="F21" r:id="rId33" display="https://vignan.ac.in/naacdownload/4.2.2/2019-20\Delnet 2019-20.pdf"/>
    <hyperlink ref="F105" r:id="rId34" display="https://vignan.ac.in/naacdownload/4.2.2/2015-16\Delnet.pdf"/>
    <hyperlink ref="F85" r:id="rId35" display="https://vignan.ac.in/naacdownload/4.2.2/2016-17\Delnet 2016-17.pdf"/>
    <hyperlink ref="F65" r:id="rId36" display="https://vignan.ac.in/naacdownload/4.2.2/2017-18\E JOURNALS\cintelligence.pdf"/>
    <hyperlink ref="F70" r:id="rId37" display="https://vignan.ac.in/naacdownload/4.2.2/2016-17\2016-17 books bills.pdf"/>
    <hyperlink ref="F46" r:id="rId38" display="https://vignan.ac.in/naacdownload/4.2.2/2017-18\17-18 books bills.pdf"/>
    <hyperlink ref="F22" r:id="rId39" display="https://vignan.ac.in/naacdownload/4.2.2/2019-20\Turnitin 2019.pdf"/>
    <hyperlink ref="F42" r:id="rId40" display="https://vignan.ac.in/naacdownload/4.2.2/2018-19\Turntin 2018.pdf"/>
    <hyperlink ref="F66" r:id="rId41" display="https://vignan.ac.in/naacdownload/4.2.2/2017-18\Turntin 2017.pdf"/>
    <hyperlink ref="F71" r:id="rId42" display="https://vignan.ac.in/naacdownload/4.2.2/2016-17\2016-17 Print Journals1.pdf"/>
    <hyperlink ref="F27" r:id="rId43" display="https://vignan.ac.in/naacdownload/4.2.2/2018-19\2018-19 Print Journals.pdf"/>
    <hyperlink ref="F86" r:id="rId44" display="https://vignan.ac.in/naacdownload/4.2.2/2016-17\2016-17 OTHERS.pdf"/>
    <hyperlink ref="F67" r:id="rId45" display="https://vignan.ac.in/naacdownload/4.2.2/2017-18\2017-18 OTHERS.pdf"/>
    <hyperlink ref="F43" r:id="rId46" display="https://vignan.ac.in/naacdownload/4.2.2/2018-19\2018-19 OTHERS.pdf"/>
    <hyperlink ref="F93" r:id="rId47" display="https://vignan.ac.in/naacdownload/4.2.2/2015-16\E Journals\Springer.pdf"/>
    <hyperlink ref="F94" r:id="rId48" display="https://vignan.ac.in/naacdownload/4.2.2/2015-16\E Journals\ASCE.pdf"/>
    <hyperlink ref="F95" r:id="rId49" display="https://vignan.ac.in/naacdownload/4.2.2/2015-16\E Journals\ASME.pdf"/>
    <hyperlink ref="F6" r:id="rId50" display="https://vignan.ac.in/naacdownload/4.2.2/2019-20\2019-20 Journals List final.pdf"/>
    <hyperlink ref="F47" r:id="rId51" display="https://vignan.ac.in/naacdownload/4.2.2/2017-18\2017-18 Journals List final.pdf"/>
    <hyperlink ref="F29" r:id="rId52" display="https://vignan.ac.in/naacdownload/4.2.2/2018-19\E journals\IEEE-2018-19.pdf"/>
    <hyperlink ref="F30" r:id="rId53" display="https://vignan.ac.in/naacdownload/4.2.2/2018-19\E journals\Springer.pdf"/>
    <hyperlink ref="F31" r:id="rId54" display="https://vignan.ac.in/naacdownload/4.2.2/2018-19\E journals\ASCE.pdf"/>
    <hyperlink ref="F32" r:id="rId55" display="https://vignan.ac.in/naacdownload/4.2.2/2018-19\E journals\ASME.pdf"/>
    <hyperlink ref="F33" r:id="rId56" display="https://vignan.ac.in/naacdownload/4.2.2/2018-19\E journals\EBSCO.pdf"/>
    <hyperlink ref="F101" r:id="rId57" display="https://vignan.ac.in/naacdownload/4.2.2/2015-16\E-Soudh sindhu Receipt.pdf"/>
    <hyperlink ref="F23" r:id="rId58" display="https://vignan.ac.in/naacdownload/4.2.2/2019-20\2019-20 OTHERS.pdf"/>
    <hyperlink ref="F38" r:id="rId59" display="https://vignan.ac.in/naacdownload/4.2.2/2018-19\E journals\JSTOR.pdf"/>
    <hyperlink ref="F90" r:id="rId60" display="https://vignan.ac.in/naacdownload/4.2.2/2015-16\2015-16 Print Journals.pdf"/>
    <hyperlink ref="F92" r:id="rId61" display="https://vignan.ac.in/naacdownload/4.2.2/2015-16\E Journals\IEEE.pdf"/>
    <hyperlink ref="F99" r:id="rId62" display="https://vignan.ac.in/naacdownload/4.2.2/2015-16\E Books\E-books letter.pdf"/>
    <hyperlink ref="F89" r:id="rId63" display="https://vignan.ac.in/naacdownload/4.2.2/2015-16/2015-16%20Books%20Bills%20Final.pdf"/>
    <hyperlink ref="F26" r:id="rId64" display="https://vignan.ac.in/naacdownload/4.2.2/2018-19\2018-19 Books Bills Final.pdf"/>
    <hyperlink ref="F5" r:id="rId65" display="https://vignan.ac.in/naacdownload/4.2.2/2019-20\2019-20 Books Bills Final.pdf"/>
    <hyperlink ref="F106" r:id="rId66" display="https://vignan.ac.in/naacdownload/4.2.2/2015-16\2015-16 OTHERS.pdf"/>
  </hyperlinks>
  <printOptions horizontalCentered="1"/>
  <pageMargins left="0.25" right="0.25" top="0.25" bottom="0.25" header="0.3" footer="0.3"/>
  <pageSetup horizontalDpi="600" verticalDpi="600" orientation="landscape" r:id="rId68"/>
  <drawing r:id="rId67"/>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3">
      <selection activeCell="A1" sqref="A1"/>
    </sheetView>
  </sheetViews>
  <sheetFormatPr defaultColWidth="18.7109375" defaultRowHeight="15"/>
  <cols>
    <col min="1" max="5" width="18.7109375" style="0" customWidth="1"/>
    <col min="6" max="6" width="28.8515625" style="0" customWidth="1"/>
  </cols>
  <sheetData>
    <row r="1" ht="15">
      <c r="A1" t="s">
        <v>66</v>
      </c>
    </row>
    <row r="2" spans="1:6" ht="22.5" customHeight="1">
      <c r="A2" s="122" t="s">
        <v>50</v>
      </c>
      <c r="B2" s="122"/>
      <c r="C2" s="122"/>
      <c r="D2" s="122"/>
      <c r="E2" s="122"/>
      <c r="F2" s="122"/>
    </row>
    <row r="3" spans="1:5" ht="75">
      <c r="A3" s="7" t="s">
        <v>33</v>
      </c>
      <c r="B3" s="3" t="s">
        <v>5</v>
      </c>
      <c r="C3" s="3" t="s">
        <v>2</v>
      </c>
      <c r="D3" s="7" t="s">
        <v>74</v>
      </c>
      <c r="E3" s="23" t="s">
        <v>73</v>
      </c>
    </row>
    <row r="4" spans="1:5" ht="15">
      <c r="A4" s="2"/>
      <c r="B4" s="2"/>
      <c r="C4" s="2"/>
      <c r="D4" s="2"/>
      <c r="E4" s="2"/>
    </row>
    <row r="5" spans="1:5" ht="15">
      <c r="A5" s="2"/>
      <c r="B5" s="2"/>
      <c r="C5" s="2"/>
      <c r="D5" s="2"/>
      <c r="E5" s="2"/>
    </row>
    <row r="6" spans="1:5" ht="15">
      <c r="A6" s="2"/>
      <c r="B6" s="2"/>
      <c r="C6" s="2"/>
      <c r="D6" s="2"/>
      <c r="E6" s="2"/>
    </row>
    <row r="7" spans="1:5" ht="15">
      <c r="A7" s="2"/>
      <c r="B7" s="2"/>
      <c r="C7" s="2"/>
      <c r="D7" s="2"/>
      <c r="E7" s="2"/>
    </row>
    <row r="8" spans="1:5" ht="15">
      <c r="A8" s="2"/>
      <c r="B8" s="2"/>
      <c r="C8" s="2"/>
      <c r="D8" s="2"/>
      <c r="E8" s="2"/>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sheetData>
  <sheetProtection/>
  <mergeCells count="1">
    <mergeCell ref="A2: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40">
      <selection activeCell="A3" sqref="A3"/>
    </sheetView>
  </sheetViews>
  <sheetFormatPr defaultColWidth="22.57421875" defaultRowHeight="15"/>
  <sheetData>
    <row r="1" ht="15">
      <c r="A1" t="s">
        <v>129</v>
      </c>
    </row>
    <row r="2" ht="15">
      <c r="A2" t="s">
        <v>130</v>
      </c>
    </row>
    <row r="3" ht="15">
      <c r="G3" s="14"/>
    </row>
    <row r="4" spans="1:7" s="15" customFormat="1" ht="15">
      <c r="A4" s="126" t="s">
        <v>37</v>
      </c>
      <c r="B4" s="127"/>
      <c r="C4" s="127"/>
      <c r="D4" s="127"/>
      <c r="E4" s="127"/>
      <c r="F4" s="127"/>
      <c r="G4" s="128"/>
    </row>
    <row r="5" spans="1:7" ht="60">
      <c r="A5" s="7" t="s">
        <v>79</v>
      </c>
      <c r="B5" s="3" t="s">
        <v>105</v>
      </c>
      <c r="C5" s="3" t="s">
        <v>4</v>
      </c>
      <c r="D5" s="7" t="s">
        <v>30</v>
      </c>
      <c r="E5" s="7" t="s">
        <v>106</v>
      </c>
      <c r="F5" s="16" t="s">
        <v>27</v>
      </c>
      <c r="G5" s="20" t="s">
        <v>38</v>
      </c>
    </row>
    <row r="6" spans="1:7" ht="15">
      <c r="A6" s="3"/>
      <c r="B6" s="3"/>
      <c r="C6" s="3"/>
      <c r="D6" s="3"/>
      <c r="E6" s="3"/>
      <c r="F6" s="17"/>
      <c r="G6" s="13"/>
    </row>
    <row r="7" spans="1:7" ht="15">
      <c r="A7" s="3"/>
      <c r="B7" s="3"/>
      <c r="C7" s="3"/>
      <c r="D7" s="3"/>
      <c r="E7" s="3"/>
      <c r="F7" s="17"/>
      <c r="G7" s="13"/>
    </row>
    <row r="8" spans="1:7" ht="15">
      <c r="A8" s="3"/>
      <c r="B8" s="3"/>
      <c r="C8" s="3"/>
      <c r="D8" s="3"/>
      <c r="E8" s="3"/>
      <c r="F8" s="17"/>
      <c r="G8" s="13"/>
    </row>
    <row r="9" spans="1:7" ht="15">
      <c r="A9" s="3"/>
      <c r="B9" s="3"/>
      <c r="C9" s="3"/>
      <c r="D9" s="3"/>
      <c r="E9" s="3"/>
      <c r="F9" s="17"/>
      <c r="G9" s="13"/>
    </row>
    <row r="10" spans="1:7" ht="15">
      <c r="A10" s="3"/>
      <c r="B10" s="3"/>
      <c r="C10" s="3"/>
      <c r="D10" s="3"/>
      <c r="E10" s="3"/>
      <c r="F10" s="17"/>
      <c r="G10" s="13"/>
    </row>
    <row r="11" spans="1:7" ht="15">
      <c r="A11" s="3"/>
      <c r="B11" s="3"/>
      <c r="C11" s="3"/>
      <c r="D11" s="3"/>
      <c r="E11" s="3"/>
      <c r="F11" s="17"/>
      <c r="G11" s="13"/>
    </row>
    <row r="12" spans="1:7" ht="15">
      <c r="A12" s="3"/>
      <c r="B12" s="3"/>
      <c r="C12" s="3"/>
      <c r="D12" s="3"/>
      <c r="E12" s="3"/>
      <c r="F12" s="17"/>
      <c r="G12" s="13"/>
    </row>
    <row r="13" spans="1:7" ht="15">
      <c r="A13" s="123" t="s">
        <v>39</v>
      </c>
      <c r="B13" s="124"/>
      <c r="C13" s="124"/>
      <c r="D13" s="124"/>
      <c r="E13" s="124"/>
      <c r="F13" s="124"/>
      <c r="G13" s="125"/>
    </row>
    <row r="14" spans="1:7" ht="60">
      <c r="A14" s="7" t="s">
        <v>79</v>
      </c>
      <c r="B14" s="3" t="s">
        <v>105</v>
      </c>
      <c r="C14" s="3" t="s">
        <v>4</v>
      </c>
      <c r="D14" s="7" t="s">
        <v>30</v>
      </c>
      <c r="E14" s="7" t="s">
        <v>106</v>
      </c>
      <c r="F14" s="16" t="s">
        <v>27</v>
      </c>
      <c r="G14" s="20" t="s">
        <v>38</v>
      </c>
    </row>
    <row r="15" spans="1:7" ht="15">
      <c r="A15" s="3"/>
      <c r="B15" s="3"/>
      <c r="C15" s="3"/>
      <c r="D15" s="3"/>
      <c r="E15" s="3"/>
      <c r="F15" s="17"/>
      <c r="G15" s="13"/>
    </row>
    <row r="16" spans="1:7" ht="15">
      <c r="A16" s="3"/>
      <c r="B16" s="3"/>
      <c r="C16" s="3"/>
      <c r="D16" s="3"/>
      <c r="E16" s="3"/>
      <c r="F16" s="17"/>
      <c r="G16" s="13"/>
    </row>
    <row r="17" spans="1:7" ht="15">
      <c r="A17" s="3"/>
      <c r="B17" s="3"/>
      <c r="C17" s="3"/>
      <c r="D17" s="3"/>
      <c r="E17" s="3"/>
      <c r="F17" s="17"/>
      <c r="G17" s="13"/>
    </row>
    <row r="18" spans="1:7" ht="15">
      <c r="A18" s="3"/>
      <c r="B18" s="3"/>
      <c r="C18" s="3"/>
      <c r="D18" s="3"/>
      <c r="E18" s="3"/>
      <c r="F18" s="17"/>
      <c r="G18" s="13"/>
    </row>
    <row r="19" spans="1:7" ht="15">
      <c r="A19" s="3"/>
      <c r="B19" s="3"/>
      <c r="C19" s="3"/>
      <c r="D19" s="3"/>
      <c r="E19" s="3"/>
      <c r="F19" s="17"/>
      <c r="G19" s="13"/>
    </row>
    <row r="20" spans="1:7" ht="15">
      <c r="A20" s="3"/>
      <c r="B20" s="3"/>
      <c r="C20" s="3"/>
      <c r="D20" s="3"/>
      <c r="E20" s="3"/>
      <c r="F20" s="17"/>
      <c r="G20" s="13"/>
    </row>
    <row r="21" spans="1:7" ht="15">
      <c r="A21" s="3"/>
      <c r="B21" s="3"/>
      <c r="C21" s="3"/>
      <c r="D21" s="3"/>
      <c r="E21" s="3"/>
      <c r="F21" s="17"/>
      <c r="G21" s="13"/>
    </row>
    <row r="22" spans="1:7" ht="15">
      <c r="A22" s="3"/>
      <c r="B22" s="3"/>
      <c r="C22" s="3"/>
      <c r="D22" s="3"/>
      <c r="E22" s="3"/>
      <c r="F22" s="17"/>
      <c r="G22" s="13"/>
    </row>
    <row r="23" spans="1:7" ht="15">
      <c r="A23" s="123" t="s">
        <v>40</v>
      </c>
      <c r="B23" s="124"/>
      <c r="C23" s="124"/>
      <c r="D23" s="124"/>
      <c r="E23" s="124"/>
      <c r="F23" s="124"/>
      <c r="G23" s="125"/>
    </row>
    <row r="24" spans="1:7" ht="60">
      <c r="A24" s="7" t="s">
        <v>79</v>
      </c>
      <c r="B24" s="3" t="s">
        <v>105</v>
      </c>
      <c r="C24" s="3" t="s">
        <v>4</v>
      </c>
      <c r="D24" s="7" t="s">
        <v>30</v>
      </c>
      <c r="E24" s="7" t="s">
        <v>106</v>
      </c>
      <c r="F24" s="16" t="s">
        <v>27</v>
      </c>
      <c r="G24" s="20" t="s">
        <v>38</v>
      </c>
    </row>
    <row r="25" spans="1:7" ht="15">
      <c r="A25" s="3"/>
      <c r="B25" s="3"/>
      <c r="C25" s="3"/>
      <c r="D25" s="3"/>
      <c r="E25" s="3"/>
      <c r="F25" s="17"/>
      <c r="G25" s="13"/>
    </row>
    <row r="26" spans="1:7" ht="15">
      <c r="A26" s="3"/>
      <c r="B26" s="3"/>
      <c r="C26" s="3"/>
      <c r="D26" s="3"/>
      <c r="E26" s="3"/>
      <c r="F26" s="17"/>
      <c r="G26" s="13"/>
    </row>
    <row r="27" spans="1:7" ht="15">
      <c r="A27" s="3"/>
      <c r="B27" s="3"/>
      <c r="C27" s="3"/>
      <c r="D27" s="3"/>
      <c r="E27" s="3"/>
      <c r="F27" s="17"/>
      <c r="G27" s="13"/>
    </row>
    <row r="28" spans="1:7" ht="15">
      <c r="A28" s="3"/>
      <c r="B28" s="3"/>
      <c r="C28" s="3"/>
      <c r="D28" s="3"/>
      <c r="E28" s="3"/>
      <c r="F28" s="17"/>
      <c r="G28" s="13"/>
    </row>
    <row r="29" spans="1:7" ht="15">
      <c r="A29" s="3"/>
      <c r="B29" s="3"/>
      <c r="C29" s="3"/>
      <c r="D29" s="3"/>
      <c r="E29" s="3"/>
      <c r="F29" s="17"/>
      <c r="G29" s="13"/>
    </row>
    <row r="30" spans="1:7" ht="15">
      <c r="A30" s="3"/>
      <c r="B30" s="3"/>
      <c r="C30" s="3"/>
      <c r="D30" s="3"/>
      <c r="E30" s="3"/>
      <c r="F30" s="17"/>
      <c r="G30" s="13"/>
    </row>
    <row r="31" spans="1:7" ht="15">
      <c r="A31" s="3"/>
      <c r="B31" s="3"/>
      <c r="C31" s="3"/>
      <c r="D31" s="3"/>
      <c r="E31" s="3"/>
      <c r="F31" s="17"/>
      <c r="G31" s="13"/>
    </row>
    <row r="32" spans="1:7" ht="15">
      <c r="A32" s="123" t="s">
        <v>41</v>
      </c>
      <c r="B32" s="124"/>
      <c r="C32" s="124"/>
      <c r="D32" s="124"/>
      <c r="E32" s="124"/>
      <c r="F32" s="124"/>
      <c r="G32" s="125"/>
    </row>
    <row r="33" spans="1:7" ht="60">
      <c r="A33" s="7" t="s">
        <v>79</v>
      </c>
      <c r="B33" s="3" t="s">
        <v>105</v>
      </c>
      <c r="C33" s="3" t="s">
        <v>4</v>
      </c>
      <c r="D33" s="7" t="s">
        <v>30</v>
      </c>
      <c r="E33" s="7" t="s">
        <v>106</v>
      </c>
      <c r="F33" s="16" t="s">
        <v>27</v>
      </c>
      <c r="G33" s="20" t="s">
        <v>38</v>
      </c>
    </row>
    <row r="34" spans="1:7" ht="15">
      <c r="A34" s="3"/>
      <c r="B34" s="3"/>
      <c r="C34" s="3"/>
      <c r="D34" s="3"/>
      <c r="E34" s="3"/>
      <c r="F34" s="17"/>
      <c r="G34" s="13"/>
    </row>
    <row r="35" spans="1:7" ht="15">
      <c r="A35" s="3"/>
      <c r="B35" s="3"/>
      <c r="C35" s="3"/>
      <c r="D35" s="3"/>
      <c r="E35" s="3"/>
      <c r="F35" s="17"/>
      <c r="G35" s="13"/>
    </row>
    <row r="36" spans="1:7" ht="15">
      <c r="A36" s="3"/>
      <c r="B36" s="3"/>
      <c r="C36" s="3"/>
      <c r="D36" s="3"/>
      <c r="E36" s="3"/>
      <c r="F36" s="17"/>
      <c r="G36" s="13"/>
    </row>
    <row r="37" spans="1:7" ht="15">
      <c r="A37" s="3"/>
      <c r="B37" s="3"/>
      <c r="C37" s="3"/>
      <c r="D37" s="3"/>
      <c r="E37" s="3"/>
      <c r="F37" s="17"/>
      <c r="G37" s="13"/>
    </row>
    <row r="38" spans="1:7" ht="15">
      <c r="A38" s="3"/>
      <c r="B38" s="3"/>
      <c r="C38" s="3"/>
      <c r="D38" s="3"/>
      <c r="E38" s="3"/>
      <c r="F38" s="17"/>
      <c r="G38" s="13"/>
    </row>
    <row r="39" spans="1:7" ht="15">
      <c r="A39" s="3"/>
      <c r="B39" s="3"/>
      <c r="C39" s="3"/>
      <c r="D39" s="3"/>
      <c r="E39" s="3"/>
      <c r="F39" s="17"/>
      <c r="G39" s="13"/>
    </row>
    <row r="40" spans="1:7" ht="15">
      <c r="A40" s="3"/>
      <c r="B40" s="3"/>
      <c r="C40" s="3"/>
      <c r="D40" s="3"/>
      <c r="E40" s="3"/>
      <c r="F40" s="17"/>
      <c r="G40" s="13"/>
    </row>
    <row r="41" spans="1:7" ht="15">
      <c r="A41" s="3"/>
      <c r="B41" s="3"/>
      <c r="C41" s="3"/>
      <c r="D41" s="3"/>
      <c r="E41" s="3"/>
      <c r="F41" s="17"/>
      <c r="G41" s="13"/>
    </row>
    <row r="42" spans="1:7" ht="15">
      <c r="A42" s="3"/>
      <c r="B42" s="3"/>
      <c r="C42" s="3"/>
      <c r="D42" s="3"/>
      <c r="E42" s="3"/>
      <c r="F42" s="17"/>
      <c r="G42" s="13"/>
    </row>
    <row r="43" spans="1:7" ht="15">
      <c r="A43" s="123" t="s">
        <v>42</v>
      </c>
      <c r="B43" s="124"/>
      <c r="C43" s="124"/>
      <c r="D43" s="124"/>
      <c r="E43" s="124"/>
      <c r="F43" s="124"/>
      <c r="G43" s="125"/>
    </row>
    <row r="44" spans="1:7" ht="60">
      <c r="A44" s="7" t="s">
        <v>79</v>
      </c>
      <c r="B44" s="3" t="s">
        <v>105</v>
      </c>
      <c r="C44" s="3" t="s">
        <v>4</v>
      </c>
      <c r="D44" s="7" t="s">
        <v>30</v>
      </c>
      <c r="E44" s="7" t="s">
        <v>106</v>
      </c>
      <c r="F44" s="16" t="s">
        <v>27</v>
      </c>
      <c r="G44" s="20" t="s">
        <v>38</v>
      </c>
    </row>
    <row r="45" spans="1:7" ht="15">
      <c r="A45" s="3"/>
      <c r="B45" s="3"/>
      <c r="C45" s="3"/>
      <c r="D45" s="3"/>
      <c r="E45" s="3"/>
      <c r="F45" s="17"/>
      <c r="G45" s="13"/>
    </row>
    <row r="46" spans="1:7" ht="15">
      <c r="A46" s="3"/>
      <c r="B46" s="3"/>
      <c r="C46" s="3"/>
      <c r="D46" s="3"/>
      <c r="E46" s="3"/>
      <c r="F46" s="17"/>
      <c r="G46" s="13"/>
    </row>
    <row r="47" spans="1:7" ht="15">
      <c r="A47" s="3"/>
      <c r="B47" s="3"/>
      <c r="C47" s="3"/>
      <c r="D47" s="3"/>
      <c r="E47" s="3"/>
      <c r="F47" s="17"/>
      <c r="G47" s="13"/>
    </row>
    <row r="48" spans="1:7" ht="15">
      <c r="A48" s="3"/>
      <c r="B48" s="3"/>
      <c r="C48" s="3"/>
      <c r="D48" s="3"/>
      <c r="E48" s="3"/>
      <c r="F48" s="17"/>
      <c r="G48" s="13"/>
    </row>
    <row r="49" spans="1:7" ht="15">
      <c r="A49" s="3"/>
      <c r="B49" s="3"/>
      <c r="C49" s="3"/>
      <c r="D49" s="3"/>
      <c r="E49" s="3"/>
      <c r="F49" s="17"/>
      <c r="G49" s="13"/>
    </row>
  </sheetData>
  <sheetProtection/>
  <mergeCells count="5">
    <mergeCell ref="A43:G43"/>
    <mergeCell ref="A32:G32"/>
    <mergeCell ref="A23:G23"/>
    <mergeCell ref="A13:G13"/>
    <mergeCell ref="A4:G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4"/>
  <sheetViews>
    <sheetView zoomScalePageLayoutView="0" workbookViewId="0" topLeftCell="A1">
      <selection activeCell="B22" sqref="B22"/>
    </sheetView>
  </sheetViews>
  <sheetFormatPr defaultColWidth="34.00390625" defaultRowHeight="15"/>
  <sheetData>
    <row r="1" spans="1:4" ht="34.5" customHeight="1">
      <c r="A1" s="129" t="s">
        <v>131</v>
      </c>
      <c r="B1" s="129"/>
      <c r="C1" s="129"/>
      <c r="D1" t="s">
        <v>1</v>
      </c>
    </row>
    <row r="2" spans="1:3" ht="18" customHeight="1">
      <c r="A2" s="129" t="s">
        <v>82</v>
      </c>
      <c r="B2" s="129"/>
      <c r="C2" s="129"/>
    </row>
    <row r="3" spans="1:4" s="4" customFormat="1" ht="45">
      <c r="A3" s="3" t="s">
        <v>45</v>
      </c>
      <c r="B3" s="3" t="s">
        <v>0</v>
      </c>
      <c r="C3" s="7" t="s">
        <v>107</v>
      </c>
      <c r="D3" s="19" t="s">
        <v>73</v>
      </c>
    </row>
    <row r="4" spans="1:4" ht="15">
      <c r="A4" s="2"/>
      <c r="B4" s="2"/>
      <c r="C4" s="2"/>
      <c r="D4" s="2"/>
    </row>
    <row r="5" spans="1:4" ht="15">
      <c r="A5" s="2"/>
      <c r="B5" s="2"/>
      <c r="C5" s="2"/>
      <c r="D5" s="2"/>
    </row>
    <row r="6" spans="1:4" ht="15">
      <c r="A6" s="2"/>
      <c r="B6" s="2"/>
      <c r="C6" s="2"/>
      <c r="D6" s="2"/>
    </row>
    <row r="7" spans="1:4" ht="15">
      <c r="A7" s="2"/>
      <c r="B7" s="2"/>
      <c r="C7" s="2"/>
      <c r="D7" s="2"/>
    </row>
    <row r="8" spans="1:4" ht="15">
      <c r="A8" s="2"/>
      <c r="B8" s="2"/>
      <c r="C8" s="2"/>
      <c r="D8" s="2"/>
    </row>
    <row r="9" spans="1:4" ht="15">
      <c r="A9" s="2"/>
      <c r="B9" s="2"/>
      <c r="C9" s="2"/>
      <c r="D9" s="2"/>
    </row>
    <row r="10" spans="1:4" ht="15">
      <c r="A10" s="2"/>
      <c r="B10" s="2"/>
      <c r="C10" s="2"/>
      <c r="D10" s="2"/>
    </row>
    <row r="11" spans="1:4" ht="15">
      <c r="A11" s="2"/>
      <c r="B11" s="2"/>
      <c r="C11" s="2"/>
      <c r="D11" s="2"/>
    </row>
    <row r="14" spans="1:2" ht="15">
      <c r="A14" s="27" t="s">
        <v>108</v>
      </c>
      <c r="B14" s="27"/>
    </row>
  </sheetData>
  <sheetProtection/>
  <mergeCells count="2">
    <mergeCell ref="A1:C1"/>
    <mergeCell ref="A2:C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4">
      <selection activeCell="A1" sqref="A1"/>
    </sheetView>
  </sheetViews>
  <sheetFormatPr defaultColWidth="9.140625" defaultRowHeight="15"/>
  <sheetData>
    <row r="1" ht="15">
      <c r="A1" s="1" t="s">
        <v>85</v>
      </c>
    </row>
    <row r="2" ht="15">
      <c r="A2" s="1" t="s">
        <v>83</v>
      </c>
    </row>
    <row r="4" ht="15">
      <c r="A4" s="4" t="s">
        <v>84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zoomScalePageLayoutView="0" workbookViewId="0" topLeftCell="A103">
      <selection activeCell="C7" sqref="C7"/>
    </sheetView>
  </sheetViews>
  <sheetFormatPr defaultColWidth="30.140625" defaultRowHeight="15"/>
  <cols>
    <col min="1" max="1" width="19.8515625" style="0" customWidth="1"/>
    <col min="2" max="2" width="17.140625" style="0" customWidth="1"/>
    <col min="3" max="3" width="22.57421875" style="0" customWidth="1"/>
  </cols>
  <sheetData>
    <row r="1" ht="15">
      <c r="A1" t="s">
        <v>80</v>
      </c>
    </row>
    <row r="2" ht="15">
      <c r="A2" t="s">
        <v>86</v>
      </c>
    </row>
    <row r="3" spans="1:5" ht="15">
      <c r="A3" s="130" t="s">
        <v>53</v>
      </c>
      <c r="B3" s="131"/>
      <c r="C3" s="131"/>
      <c r="D3" s="131"/>
      <c r="E3" s="131"/>
    </row>
    <row r="4" spans="1:5" ht="30">
      <c r="A4" s="3" t="s">
        <v>45</v>
      </c>
      <c r="B4" s="3" t="s">
        <v>46</v>
      </c>
      <c r="C4" s="7" t="s">
        <v>67</v>
      </c>
      <c r="D4" s="7" t="s">
        <v>28</v>
      </c>
      <c r="E4" s="7" t="s">
        <v>59</v>
      </c>
    </row>
    <row r="5" spans="1:5" ht="15">
      <c r="A5" s="2"/>
      <c r="B5" s="2"/>
      <c r="C5" s="2"/>
      <c r="D5" s="2"/>
      <c r="E5" s="2"/>
    </row>
    <row r="6" spans="1:5" ht="15">
      <c r="A6" s="2"/>
      <c r="B6" s="2"/>
      <c r="C6" s="2"/>
      <c r="D6" s="2"/>
      <c r="E6" s="2"/>
    </row>
    <row r="7" spans="1:5" ht="15">
      <c r="A7" s="2"/>
      <c r="B7" s="2"/>
      <c r="C7" s="2"/>
      <c r="D7" s="2"/>
      <c r="E7" s="2"/>
    </row>
    <row r="8" spans="1:5" ht="15">
      <c r="A8" s="130" t="s">
        <v>54</v>
      </c>
      <c r="B8" s="131"/>
      <c r="C8" s="131"/>
      <c r="D8" s="131"/>
      <c r="E8" s="131"/>
    </row>
    <row r="9" spans="1:5" ht="30">
      <c r="A9" s="3" t="s">
        <v>45</v>
      </c>
      <c r="B9" s="3" t="s">
        <v>46</v>
      </c>
      <c r="C9" s="7" t="s">
        <v>67</v>
      </c>
      <c r="D9" s="7" t="s">
        <v>28</v>
      </c>
      <c r="E9" s="7" t="s">
        <v>60</v>
      </c>
    </row>
    <row r="10" spans="1:5" ht="15">
      <c r="A10" s="2"/>
      <c r="B10" s="2"/>
      <c r="C10" s="2"/>
      <c r="D10" s="2"/>
      <c r="E10" s="2"/>
    </row>
    <row r="11" spans="1:5" ht="15">
      <c r="A11" s="2"/>
      <c r="B11" s="2"/>
      <c r="C11" s="2"/>
      <c r="D11" s="2"/>
      <c r="E11" s="2"/>
    </row>
    <row r="12" spans="1:5" ht="15">
      <c r="A12" s="2"/>
      <c r="B12" s="2"/>
      <c r="C12" s="2"/>
      <c r="D12" s="2"/>
      <c r="E12" s="2"/>
    </row>
    <row r="13" spans="1:5" ht="15">
      <c r="A13" s="130" t="s">
        <v>55</v>
      </c>
      <c r="B13" s="131"/>
      <c r="C13" s="131"/>
      <c r="D13" s="131"/>
      <c r="E13" s="131"/>
    </row>
    <row r="14" spans="1:5" ht="30">
      <c r="A14" s="3" t="s">
        <v>45</v>
      </c>
      <c r="B14" s="3" t="s">
        <v>46</v>
      </c>
      <c r="C14" s="7" t="s">
        <v>67</v>
      </c>
      <c r="D14" s="7" t="s">
        <v>28</v>
      </c>
      <c r="E14" s="7" t="s">
        <v>60</v>
      </c>
    </row>
    <row r="15" spans="1:5" ht="15">
      <c r="A15" s="2"/>
      <c r="B15" s="2"/>
      <c r="C15" s="2"/>
      <c r="D15" s="2"/>
      <c r="E15" s="2"/>
    </row>
    <row r="16" spans="1:5" ht="15">
      <c r="A16" s="2"/>
      <c r="B16" s="2"/>
      <c r="C16" s="2"/>
      <c r="D16" s="2"/>
      <c r="E16" s="2"/>
    </row>
    <row r="17" spans="1:5" ht="15">
      <c r="A17" s="130" t="s">
        <v>56</v>
      </c>
      <c r="B17" s="131"/>
      <c r="C17" s="131"/>
      <c r="D17" s="131"/>
      <c r="E17" s="131"/>
    </row>
    <row r="18" spans="1:5" ht="30">
      <c r="A18" s="3" t="s">
        <v>45</v>
      </c>
      <c r="B18" s="3" t="s">
        <v>46</v>
      </c>
      <c r="C18" s="7" t="s">
        <v>67</v>
      </c>
      <c r="D18" s="7" t="s">
        <v>28</v>
      </c>
      <c r="E18" s="7" t="s">
        <v>60</v>
      </c>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130" t="s">
        <v>57</v>
      </c>
      <c r="B24" s="131"/>
      <c r="C24" s="131"/>
      <c r="D24" s="131"/>
      <c r="E24" s="131"/>
    </row>
    <row r="25" spans="1:5" ht="30">
      <c r="A25" s="3" t="s">
        <v>45</v>
      </c>
      <c r="B25" s="3" t="s">
        <v>46</v>
      </c>
      <c r="C25" s="7" t="s">
        <v>67</v>
      </c>
      <c r="D25" s="7" t="s">
        <v>28</v>
      </c>
      <c r="E25" s="7" t="s">
        <v>60</v>
      </c>
    </row>
    <row r="26" spans="1:5" ht="15">
      <c r="A26" s="2"/>
      <c r="B26" s="2"/>
      <c r="C26" s="2"/>
      <c r="D26" s="2"/>
      <c r="E26" s="2"/>
    </row>
    <row r="27" spans="1:5" ht="15">
      <c r="A27" s="2"/>
      <c r="B27" s="2"/>
      <c r="C27" s="2"/>
      <c r="D27" s="2"/>
      <c r="E27" s="2"/>
    </row>
    <row r="28" spans="1:5" ht="15">
      <c r="A28" s="2"/>
      <c r="B28" s="2"/>
      <c r="C28" s="2"/>
      <c r="D28" s="2"/>
      <c r="E28" s="2"/>
    </row>
  </sheetData>
  <sheetProtection/>
  <mergeCells count="5">
    <mergeCell ref="A3:E3"/>
    <mergeCell ref="A8:E8"/>
    <mergeCell ref="A13:E13"/>
    <mergeCell ref="A17:E17"/>
    <mergeCell ref="A24:E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1"/>
  <sheetViews>
    <sheetView zoomScalePageLayoutView="0" workbookViewId="0" topLeftCell="A7">
      <selection activeCell="L18" sqref="L18"/>
    </sheetView>
  </sheetViews>
  <sheetFormatPr defaultColWidth="30.57421875" defaultRowHeight="15"/>
  <cols>
    <col min="1" max="1" width="12.7109375" style="0" customWidth="1"/>
    <col min="2" max="2" width="5.421875" style="0" customWidth="1"/>
    <col min="3" max="3" width="6.8515625" style="0" customWidth="1"/>
    <col min="4" max="4" width="7.8515625" style="0" customWidth="1"/>
    <col min="5" max="5" width="8.28125" style="0" customWidth="1"/>
    <col min="6" max="6" width="10.421875" style="0" customWidth="1"/>
    <col min="7" max="7" width="6.7109375" style="0" customWidth="1"/>
    <col min="8" max="8" width="5.7109375" style="0" customWidth="1"/>
    <col min="9" max="9" width="8.140625" style="0" customWidth="1"/>
    <col min="10" max="10" width="5.140625" style="0" customWidth="1"/>
    <col min="11" max="11" width="6.8515625" style="0" customWidth="1"/>
  </cols>
  <sheetData>
    <row r="1" ht="15">
      <c r="A1" t="s">
        <v>81</v>
      </c>
    </row>
    <row r="2" ht="15">
      <c r="A2" t="s">
        <v>87</v>
      </c>
    </row>
    <row r="3" spans="1:11" ht="53.25" customHeight="1">
      <c r="A3" s="135" t="s">
        <v>6</v>
      </c>
      <c r="B3" s="132" t="s">
        <v>29</v>
      </c>
      <c r="C3" s="133"/>
      <c r="D3" s="133"/>
      <c r="E3" s="133"/>
      <c r="F3" s="134"/>
      <c r="G3" s="132" t="s">
        <v>7</v>
      </c>
      <c r="H3" s="133"/>
      <c r="I3" s="133"/>
      <c r="J3" s="133"/>
      <c r="K3" s="134"/>
    </row>
    <row r="4" spans="1:11" ht="15">
      <c r="A4" s="136"/>
      <c r="B4" s="3" t="s">
        <v>8</v>
      </c>
      <c r="C4" s="3" t="s">
        <v>9</v>
      </c>
      <c r="D4" s="3" t="s">
        <v>10</v>
      </c>
      <c r="E4" s="3" t="s">
        <v>11</v>
      </c>
      <c r="F4" s="3" t="s">
        <v>12</v>
      </c>
      <c r="G4" s="3" t="s">
        <v>8</v>
      </c>
      <c r="H4" s="3" t="s">
        <v>9</v>
      </c>
      <c r="I4" s="3" t="s">
        <v>10</v>
      </c>
      <c r="J4" s="3" t="s">
        <v>11</v>
      </c>
      <c r="K4" s="3" t="s">
        <v>12</v>
      </c>
    </row>
    <row r="5" spans="1:11" ht="15">
      <c r="A5" s="2"/>
      <c r="B5" s="2"/>
      <c r="C5" s="2"/>
      <c r="D5" s="2"/>
      <c r="E5" s="2"/>
      <c r="F5" s="2"/>
      <c r="G5" s="2"/>
      <c r="H5" s="2"/>
      <c r="I5" s="2"/>
      <c r="J5" s="2"/>
      <c r="K5" s="2"/>
    </row>
    <row r="6" spans="1:11" ht="15">
      <c r="A6" s="2"/>
      <c r="B6" s="2"/>
      <c r="C6" s="2"/>
      <c r="D6" s="2"/>
      <c r="E6" s="2"/>
      <c r="F6" s="2"/>
      <c r="G6" s="2"/>
      <c r="H6" s="2"/>
      <c r="I6" s="2"/>
      <c r="J6" s="2"/>
      <c r="K6" s="2"/>
    </row>
    <row r="7" spans="1:11" ht="15">
      <c r="A7" s="2"/>
      <c r="B7" s="2"/>
      <c r="C7" s="2"/>
      <c r="D7" s="2"/>
      <c r="E7" s="2"/>
      <c r="F7" s="2"/>
      <c r="G7" s="2"/>
      <c r="H7" s="2"/>
      <c r="I7" s="2"/>
      <c r="J7" s="2"/>
      <c r="K7" s="2"/>
    </row>
    <row r="8" spans="1:11" ht="15">
      <c r="A8" s="2"/>
      <c r="B8" s="2"/>
      <c r="C8" s="2"/>
      <c r="D8" s="2"/>
      <c r="E8" s="2"/>
      <c r="F8" s="2"/>
      <c r="G8" s="2"/>
      <c r="H8" s="2"/>
      <c r="I8" s="2"/>
      <c r="J8" s="2"/>
      <c r="K8" s="2"/>
    </row>
    <row r="9" spans="1:11" ht="15">
      <c r="A9" s="2"/>
      <c r="B9" s="2"/>
      <c r="C9" s="2"/>
      <c r="D9" s="2"/>
      <c r="E9" s="2"/>
      <c r="F9" s="2"/>
      <c r="G9" s="2"/>
      <c r="H9" s="2"/>
      <c r="I9" s="2"/>
      <c r="J9" s="2"/>
      <c r="K9" s="2"/>
    </row>
    <row r="11" ht="15">
      <c r="A11" t="s">
        <v>109</v>
      </c>
    </row>
  </sheetData>
  <sheetProtection/>
  <mergeCells count="3">
    <mergeCell ref="B3:F3"/>
    <mergeCell ref="G3:K3"/>
    <mergeCell ref="A3:A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0"/>
  <sheetViews>
    <sheetView zoomScale="98" zoomScaleNormal="98" zoomScalePageLayoutView="0" workbookViewId="0" topLeftCell="A13">
      <selection activeCell="A1" sqref="A1"/>
    </sheetView>
  </sheetViews>
  <sheetFormatPr defaultColWidth="23.57421875" defaultRowHeight="15"/>
  <cols>
    <col min="1" max="1" width="21.8515625" style="0" customWidth="1"/>
  </cols>
  <sheetData>
    <row r="1" spans="1:7" ht="29.25" customHeight="1">
      <c r="A1" s="33" t="s">
        <v>88</v>
      </c>
      <c r="B1" s="33"/>
      <c r="C1" s="33"/>
      <c r="D1" s="9"/>
      <c r="E1" s="9"/>
      <c r="F1" s="9"/>
      <c r="G1" s="9"/>
    </row>
    <row r="2" spans="1:8" ht="105.75" customHeight="1">
      <c r="A2" s="7" t="s">
        <v>72</v>
      </c>
      <c r="B2" s="3" t="s">
        <v>13</v>
      </c>
      <c r="C2" s="3" t="s">
        <v>14</v>
      </c>
      <c r="D2" s="3" t="s">
        <v>15</v>
      </c>
      <c r="E2" s="28" t="s">
        <v>112</v>
      </c>
      <c r="F2" s="13" t="s">
        <v>26</v>
      </c>
      <c r="G2" s="8" t="s">
        <v>111</v>
      </c>
      <c r="H2" s="7" t="s">
        <v>58</v>
      </c>
    </row>
    <row r="3" spans="1:8" ht="15">
      <c r="A3" s="3"/>
      <c r="B3" s="3"/>
      <c r="C3" s="3"/>
      <c r="D3" s="3"/>
      <c r="E3" s="3"/>
      <c r="F3" s="2"/>
      <c r="G3" s="2"/>
      <c r="H3" s="2"/>
    </row>
    <row r="4" spans="1:8" ht="15">
      <c r="A4" s="2"/>
      <c r="B4" s="2"/>
      <c r="C4" s="2"/>
      <c r="D4" s="2"/>
      <c r="E4" s="2"/>
      <c r="F4" s="2"/>
      <c r="G4" s="2"/>
      <c r="H4" s="2"/>
    </row>
    <row r="5" spans="1:8" ht="15">
      <c r="A5" s="2"/>
      <c r="B5" s="2"/>
      <c r="C5" s="2"/>
      <c r="D5" s="2"/>
      <c r="E5" s="2"/>
      <c r="F5" s="2"/>
      <c r="G5" s="2"/>
      <c r="H5" s="2"/>
    </row>
    <row r="6" spans="1:8" ht="15">
      <c r="A6" s="2"/>
      <c r="B6" s="2"/>
      <c r="C6" s="2"/>
      <c r="D6" s="2"/>
      <c r="E6" s="2"/>
      <c r="F6" s="2"/>
      <c r="G6" s="2"/>
      <c r="H6" s="2"/>
    </row>
    <row r="7" spans="1:8" ht="15">
      <c r="A7" s="2"/>
      <c r="B7" s="2"/>
      <c r="C7" s="2"/>
      <c r="D7" s="2"/>
      <c r="E7" s="2"/>
      <c r="F7" s="2"/>
      <c r="G7" s="2"/>
      <c r="H7" s="2"/>
    </row>
    <row r="8" spans="1:8" ht="15">
      <c r="A8" s="2"/>
      <c r="B8" s="2"/>
      <c r="C8" s="2"/>
      <c r="D8" s="2"/>
      <c r="E8" s="2"/>
      <c r="F8" s="2"/>
      <c r="G8" s="2"/>
      <c r="H8" s="2"/>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20" ht="15">
      <c r="A20" t="s">
        <v>110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20"/>
  <sheetViews>
    <sheetView zoomScalePageLayoutView="0" workbookViewId="0" topLeftCell="A10">
      <selection activeCell="D32" sqref="D32:D33"/>
    </sheetView>
  </sheetViews>
  <sheetFormatPr defaultColWidth="33.140625" defaultRowHeight="15"/>
  <cols>
    <col min="1" max="1" width="33.140625" style="0" customWidth="1"/>
  </cols>
  <sheetData>
    <row r="1" ht="40.5" customHeight="1">
      <c r="A1" s="29" t="s">
        <v>89</v>
      </c>
    </row>
    <row r="3" spans="1:4" ht="62.25" customHeight="1">
      <c r="A3" s="7" t="s">
        <v>113</v>
      </c>
      <c r="B3" s="7" t="s">
        <v>114</v>
      </c>
      <c r="C3" s="8" t="s">
        <v>90</v>
      </c>
      <c r="D3" s="8" t="s">
        <v>68</v>
      </c>
    </row>
    <row r="4" spans="1:4" ht="15">
      <c r="A4" s="2"/>
      <c r="B4" s="2"/>
      <c r="C4" s="2"/>
      <c r="D4" s="2"/>
    </row>
    <row r="5" spans="1:4" ht="15">
      <c r="A5" s="2"/>
      <c r="B5" s="2"/>
      <c r="C5" s="2"/>
      <c r="D5" s="2"/>
    </row>
    <row r="6" spans="1:4" ht="15">
      <c r="A6" s="2"/>
      <c r="B6" s="2"/>
      <c r="C6" s="2"/>
      <c r="D6" s="2"/>
    </row>
    <row r="7" spans="1:4" ht="15">
      <c r="A7" s="2"/>
      <c r="B7" s="2"/>
      <c r="C7" s="2"/>
      <c r="D7" s="2"/>
    </row>
    <row r="8" spans="1:4" ht="15">
      <c r="A8" s="2"/>
      <c r="B8" s="2"/>
      <c r="C8" s="2"/>
      <c r="D8" s="2"/>
    </row>
    <row r="9" spans="1:4" ht="15">
      <c r="A9" s="2"/>
      <c r="B9" s="2"/>
      <c r="C9" s="2"/>
      <c r="D9" s="2"/>
    </row>
    <row r="10" spans="1:4" ht="15">
      <c r="A10" s="2"/>
      <c r="B10" s="2"/>
      <c r="C10" s="2"/>
      <c r="D10" s="2"/>
    </row>
    <row r="11" spans="1:4" ht="15">
      <c r="A11" s="2"/>
      <c r="B11" s="2"/>
      <c r="C11" s="2"/>
      <c r="D11" s="2"/>
    </row>
    <row r="12" spans="1:4" ht="15">
      <c r="A12" s="2"/>
      <c r="B12" s="2"/>
      <c r="C12" s="2"/>
      <c r="D12" s="2"/>
    </row>
    <row r="13" spans="1:4" ht="15">
      <c r="A13" s="2"/>
      <c r="B13" s="2"/>
      <c r="C13" s="2"/>
      <c r="D13" s="2"/>
    </row>
    <row r="14" spans="1:4" ht="15">
      <c r="A14" s="2"/>
      <c r="B14" s="2"/>
      <c r="C14" s="2"/>
      <c r="D14" s="2"/>
    </row>
    <row r="15" spans="1:4" ht="15">
      <c r="A15" s="2"/>
      <c r="B15" s="2"/>
      <c r="C15" s="2"/>
      <c r="D15" s="2"/>
    </row>
    <row r="16" spans="1:4" ht="15">
      <c r="A16" s="2"/>
      <c r="B16" s="2"/>
      <c r="C16" s="2"/>
      <c r="D16" s="2"/>
    </row>
    <row r="17" spans="1:4" ht="15">
      <c r="A17" s="2"/>
      <c r="B17" s="2"/>
      <c r="C17" s="2"/>
      <c r="D17" s="2"/>
    </row>
    <row r="18" spans="1:4" ht="15">
      <c r="A18" s="2"/>
      <c r="B18" s="2"/>
      <c r="C18" s="2"/>
      <c r="D18" s="2"/>
    </row>
    <row r="19" spans="1:4" ht="15">
      <c r="A19" s="2"/>
      <c r="B19" s="2"/>
      <c r="C19" s="2"/>
      <c r="D19" s="2"/>
    </row>
    <row r="20" spans="1:4" ht="15">
      <c r="A20" s="2"/>
      <c r="B20" s="2"/>
      <c r="C20" s="2"/>
      <c r="D20"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2021-01-30T05:58:22Z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